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3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rawings/drawing4.xml" ContentType="application/vnd.openxmlformats-officedocument.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rawings/drawing5.xml" ContentType="application/vnd.openxmlformats-officedocument.drawing+xml"/>
  <Override PartName="/xl/diagrams/data5.xml" ContentType="application/vnd.openxmlformats-officedocument.drawingml.diagramData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lson\Desktop\excel-basico-avancado-arquivos-fontes\"/>
    </mc:Choice>
  </mc:AlternateContent>
  <xr:revisionPtr revIDLastSave="0" documentId="13_ncr:1_{5EE4EE43-73E9-4B55-86F5-66F0001D5484}" xr6:coauthVersionLast="45" xr6:coauthVersionMax="45" xr10:uidLastSave="{00000000-0000-0000-0000-000000000000}"/>
  <bookViews>
    <workbookView xWindow="-120" yWindow="-120" windowWidth="19440" windowHeight="10440" xr2:uid="{05025A5B-0ECA-4883-B3B5-6411F1F9E256}"/>
  </bookViews>
  <sheets>
    <sheet name="Criando Lista de Dados" sheetId="6" r:id="rId1"/>
    <sheet name="Dados" sheetId="5" r:id="rId2"/>
    <sheet name="Função CORRESP" sheetId="7" r:id="rId3"/>
    <sheet name="Função ÍNDICE" sheetId="8" r:id="rId4"/>
    <sheet name="Função ÍNDICE com CORRESP" sheetId="9" r:id="rId5"/>
    <sheet name="Função DESLOC" sheetId="10" r:id="rId6"/>
    <sheet name="Função DESLOC com Função MÉDIA" sheetId="11" r:id="rId7"/>
    <sheet name="Lista de Dados Dinâmicas" sheetId="16" r:id="rId8"/>
    <sheet name="Salvador" sheetId="12" r:id="rId9"/>
    <sheet name="Fortaleza" sheetId="13" r:id="rId10"/>
    <sheet name="Rio_de_Janeiro" sheetId="14" r:id="rId11"/>
    <sheet name="Função INDIRETO" sheetId="15" r:id="rId12"/>
    <sheet name="Função INDIRETO Lista de Dados" sheetId="17" r:id="rId13"/>
    <sheet name="Função ARRED" sheetId="19" r:id="rId14"/>
    <sheet name="Função INT" sheetId="20" r:id="rId15"/>
    <sheet name="Função ALEATÓRIOENTRE" sheetId="21" r:id="rId16"/>
    <sheet name="Função AGREGAR" sheetId="22" r:id="rId17"/>
    <sheet name="Fórmulas de Matriz" sheetId="23" r:id="rId18"/>
    <sheet name="Função NÚM.CARACT" sheetId="25" r:id="rId19"/>
    <sheet name="Função PROCURAR" sheetId="26" r:id="rId20"/>
    <sheet name="Função LOCALIZAR" sheetId="27" r:id="rId21"/>
    <sheet name="Função EXT.TEXTO" sheetId="28" r:id="rId22"/>
    <sheet name="Lição de Casa" sheetId="29" r:id="rId23"/>
  </sheets>
  <externalReferences>
    <externalReference r:id="rId24"/>
    <externalReference r:id="rId25"/>
    <externalReference r:id="rId26"/>
  </externalReferences>
  <definedNames>
    <definedName name="GO">Dados!$H$4:$H$5</definedName>
    <definedName name="hoteis_smart_lucro_liquido">'[1]Hotéis Smart'!$C$3:$C$9</definedName>
    <definedName name="MG">Dados!$G$4:$G$5</definedName>
    <definedName name="RegrasProch">'[2]PROCV e PROCH'!$I$12:$L$13</definedName>
    <definedName name="RJ">Dados!$F$4:$F$5</definedName>
    <definedName name="SP">Dados!$E$4:$E$7</definedName>
    <definedName name="taxaComissao2">'[3]Nomes de Intervalos'!$G$4</definedName>
    <definedName name="totalHospedagem">'Função INDIRETO'!$G$3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9" l="1" a="1"/>
  <c r="C14" i="29" s="1"/>
  <c r="G3" i="29" a="1"/>
  <c r="G3" i="29" s="1"/>
  <c r="G4" i="29"/>
  <c r="G6" i="29"/>
  <c r="G8" i="29"/>
  <c r="G10" i="29"/>
  <c r="G12" i="29"/>
  <c r="D4" i="28"/>
  <c r="D5" i="28"/>
  <c r="D6" i="28"/>
  <c r="D7" i="28"/>
  <c r="D8" i="28"/>
  <c r="D9" i="28"/>
  <c r="D10" i="28"/>
  <c r="D11" i="28"/>
  <c r="D12" i="28"/>
  <c r="D13" i="28"/>
  <c r="D14" i="28"/>
  <c r="D15" i="28"/>
  <c r="D16" i="28"/>
  <c r="D17" i="28"/>
  <c r="D18" i="28"/>
  <c r="D19" i="28"/>
  <c r="D20" i="28"/>
  <c r="D21" i="28"/>
  <c r="D22" i="28"/>
  <c r="D23" i="28"/>
  <c r="D24" i="28"/>
  <c r="D25" i="28"/>
  <c r="D26" i="28"/>
  <c r="D27" i="28"/>
  <c r="D28" i="28"/>
  <c r="D29" i="28"/>
  <c r="D30" i="28"/>
  <c r="D31" i="28"/>
  <c r="D32" i="28"/>
  <c r="D3" i="28"/>
  <c r="C4" i="28"/>
  <c r="C5" i="28"/>
  <c r="C6" i="28"/>
  <c r="C7" i="28"/>
  <c r="C8" i="28"/>
  <c r="C9" i="28"/>
  <c r="C10" i="28"/>
  <c r="C11" i="28"/>
  <c r="C12" i="28"/>
  <c r="C13" i="28"/>
  <c r="C14" i="28"/>
  <c r="C15" i="28"/>
  <c r="C16" i="28"/>
  <c r="C17" i="28"/>
  <c r="C18" i="28"/>
  <c r="C19" i="28"/>
  <c r="C20" i="28"/>
  <c r="C21" i="28"/>
  <c r="C22" i="28"/>
  <c r="C23" i="28"/>
  <c r="C24" i="28"/>
  <c r="C25" i="28"/>
  <c r="C26" i="28"/>
  <c r="C27" i="28"/>
  <c r="C28" i="28"/>
  <c r="C29" i="28"/>
  <c r="C30" i="28"/>
  <c r="C31" i="28"/>
  <c r="C32" i="28"/>
  <c r="C3" i="28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" i="27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C19" i="26"/>
  <c r="C20" i="26"/>
  <c r="C21" i="26"/>
  <c r="C22" i="26"/>
  <c r="C23" i="26"/>
  <c r="C24" i="26"/>
  <c r="C25" i="26"/>
  <c r="C26" i="26"/>
  <c r="C27" i="26"/>
  <c r="C28" i="26"/>
  <c r="C29" i="26"/>
  <c r="C30" i="26"/>
  <c r="C31" i="26"/>
  <c r="C32" i="26"/>
  <c r="C3" i="26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" i="25"/>
  <c r="H8" i="22"/>
  <c r="H7" i="22"/>
  <c r="H4" i="22"/>
  <c r="H3" i="22"/>
  <c r="H3" i="21"/>
  <c r="H4" i="21" s="1"/>
  <c r="I7" i="21"/>
  <c r="J7" i="20"/>
  <c r="J6" i="20"/>
  <c r="J5" i="20"/>
  <c r="J4" i="20"/>
  <c r="J7" i="19"/>
  <c r="J6" i="19"/>
  <c r="J5" i="19"/>
  <c r="J4" i="19"/>
  <c r="J3" i="19"/>
  <c r="G13" i="29" l="1"/>
  <c r="G11" i="29"/>
  <c r="G9" i="29"/>
  <c r="G7" i="29"/>
  <c r="G5" i="29"/>
  <c r="H7" i="21"/>
  <c r="H6" i="21"/>
  <c r="H5" i="21"/>
  <c r="H4" i="17"/>
  <c r="B11" i="11"/>
  <c r="I3" i="10"/>
  <c r="J3" i="9"/>
  <c r="J3" i="8"/>
  <c r="J3" i="7"/>
  <c r="F32" i="23" l="1"/>
  <c r="F31" i="23"/>
  <c r="F30" i="23"/>
  <c r="F29" i="23"/>
  <c r="F28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F8" i="23"/>
  <c r="F7" i="23"/>
  <c r="F6" i="23"/>
  <c r="F5" i="23"/>
  <c r="F4" i="23"/>
  <c r="F3" i="23"/>
  <c r="I4" i="23" l="1" a="1"/>
  <c r="I4" i="23" s="1"/>
  <c r="G3" i="23" a="1"/>
  <c r="F32" i="20"/>
  <c r="G32" i="20" s="1"/>
  <c r="F31" i="20"/>
  <c r="G31" i="20" s="1"/>
  <c r="F30" i="20"/>
  <c r="G30" i="20" s="1"/>
  <c r="F29" i="20"/>
  <c r="G29" i="20" s="1"/>
  <c r="F28" i="20"/>
  <c r="G28" i="20" s="1"/>
  <c r="F27" i="20"/>
  <c r="G27" i="20" s="1"/>
  <c r="F26" i="20"/>
  <c r="G26" i="20" s="1"/>
  <c r="F25" i="20"/>
  <c r="G25" i="20" s="1"/>
  <c r="F24" i="20"/>
  <c r="G24" i="20" s="1"/>
  <c r="F23" i="20"/>
  <c r="G23" i="20" s="1"/>
  <c r="F22" i="20"/>
  <c r="G22" i="20" s="1"/>
  <c r="F21" i="20"/>
  <c r="G21" i="20" s="1"/>
  <c r="F20" i="20"/>
  <c r="G20" i="20" s="1"/>
  <c r="F19" i="20"/>
  <c r="G19" i="20" s="1"/>
  <c r="F18" i="20"/>
  <c r="G18" i="20" s="1"/>
  <c r="F17" i="20"/>
  <c r="G17" i="20" s="1"/>
  <c r="F16" i="20"/>
  <c r="G16" i="20" s="1"/>
  <c r="F15" i="20"/>
  <c r="G15" i="20" s="1"/>
  <c r="F14" i="20"/>
  <c r="G14" i="20" s="1"/>
  <c r="F13" i="20"/>
  <c r="G13" i="20" s="1"/>
  <c r="F12" i="20"/>
  <c r="G12" i="20" s="1"/>
  <c r="F11" i="20"/>
  <c r="G11" i="20" s="1"/>
  <c r="F10" i="20"/>
  <c r="G10" i="20" s="1"/>
  <c r="F9" i="20"/>
  <c r="G9" i="20" s="1"/>
  <c r="F8" i="20"/>
  <c r="G8" i="20" s="1"/>
  <c r="F7" i="20"/>
  <c r="G7" i="20" s="1"/>
  <c r="F6" i="20"/>
  <c r="G6" i="20" s="1"/>
  <c r="F5" i="20"/>
  <c r="G5" i="20" s="1"/>
  <c r="F4" i="20"/>
  <c r="G4" i="20" s="1"/>
  <c r="F3" i="20"/>
  <c r="G3" i="20" s="1"/>
  <c r="F32" i="19"/>
  <c r="G32" i="19" s="1"/>
  <c r="F31" i="19"/>
  <c r="G31" i="19" s="1"/>
  <c r="F30" i="19"/>
  <c r="G30" i="19" s="1"/>
  <c r="F29" i="19"/>
  <c r="G29" i="19" s="1"/>
  <c r="F28" i="19"/>
  <c r="G28" i="19" s="1"/>
  <c r="F27" i="19"/>
  <c r="G27" i="19" s="1"/>
  <c r="F26" i="19"/>
  <c r="G26" i="19" s="1"/>
  <c r="F25" i="19"/>
  <c r="G25" i="19" s="1"/>
  <c r="F24" i="19"/>
  <c r="G24" i="19" s="1"/>
  <c r="F23" i="19"/>
  <c r="G23" i="19" s="1"/>
  <c r="F22" i="19"/>
  <c r="G22" i="19" s="1"/>
  <c r="F21" i="19"/>
  <c r="G21" i="19" s="1"/>
  <c r="F20" i="19"/>
  <c r="G20" i="19" s="1"/>
  <c r="F19" i="19"/>
  <c r="G19" i="19" s="1"/>
  <c r="F18" i="19"/>
  <c r="G18" i="19" s="1"/>
  <c r="F17" i="19"/>
  <c r="G17" i="19" s="1"/>
  <c r="F16" i="19"/>
  <c r="G16" i="19" s="1"/>
  <c r="F15" i="19"/>
  <c r="G15" i="19" s="1"/>
  <c r="F14" i="19"/>
  <c r="G14" i="19" s="1"/>
  <c r="F13" i="19"/>
  <c r="G13" i="19" s="1"/>
  <c r="F12" i="19"/>
  <c r="G12" i="19" s="1"/>
  <c r="F11" i="19"/>
  <c r="G11" i="19" s="1"/>
  <c r="F10" i="19"/>
  <c r="G10" i="19" s="1"/>
  <c r="F9" i="19"/>
  <c r="G9" i="19" s="1"/>
  <c r="F8" i="19"/>
  <c r="G8" i="19" s="1"/>
  <c r="F7" i="19"/>
  <c r="G7" i="19" s="1"/>
  <c r="F6" i="19"/>
  <c r="G6" i="19" s="1"/>
  <c r="F5" i="19"/>
  <c r="G5" i="19" s="1"/>
  <c r="F4" i="19"/>
  <c r="G4" i="19" s="1"/>
  <c r="F3" i="19"/>
  <c r="G3" i="19" s="1"/>
  <c r="G3" i="23" l="1"/>
  <c r="G30" i="23"/>
  <c r="G26" i="23"/>
  <c r="G22" i="23"/>
  <c r="G18" i="23"/>
  <c r="G14" i="23"/>
  <c r="G10" i="23"/>
  <c r="G6" i="23"/>
  <c r="G31" i="23"/>
  <c r="G27" i="23"/>
  <c r="G23" i="23"/>
  <c r="G19" i="23"/>
  <c r="G15" i="23"/>
  <c r="G11" i="23"/>
  <c r="G7" i="23"/>
  <c r="G32" i="23"/>
  <c r="G28" i="23"/>
  <c r="G24" i="23"/>
  <c r="G20" i="23"/>
  <c r="G16" i="23"/>
  <c r="G12" i="23"/>
  <c r="G8" i="23"/>
  <c r="G4" i="23"/>
  <c r="G29" i="23"/>
  <c r="G25" i="23"/>
  <c r="G21" i="23"/>
  <c r="G17" i="23"/>
  <c r="G13" i="23"/>
  <c r="G9" i="23"/>
  <c r="G5" i="23"/>
  <c r="C3" i="15"/>
  <c r="I3" i="23" l="1"/>
  <c r="C4" i="15" a="1"/>
  <c r="C4" i="15" s="1"/>
  <c r="D4" i="15" a="1"/>
  <c r="D4" i="15" s="1"/>
  <c r="E4" i="15" a="1"/>
  <c r="E4" i="15" s="1"/>
  <c r="F4" i="15" a="1"/>
  <c r="F4" i="15" s="1"/>
  <c r="C5" i="15" a="1"/>
  <c r="C5" i="15" s="1"/>
  <c r="D5" i="15" a="1"/>
  <c r="D5" i="15" s="1"/>
  <c r="E5" i="15" a="1"/>
  <c r="E5" i="15" s="1"/>
  <c r="F5" i="15" a="1"/>
  <c r="F5" i="15" s="1"/>
  <c r="D3" i="15" a="1"/>
  <c r="D3" i="15" s="1"/>
  <c r="E3" i="15" a="1"/>
  <c r="E3" i="15" s="1"/>
  <c r="F3" i="15" a="1"/>
  <c r="F3" i="15" s="1"/>
  <c r="F6" i="14"/>
  <c r="E6" i="14"/>
  <c r="D6" i="14"/>
  <c r="C6" i="14"/>
  <c r="G4" i="14"/>
  <c r="G3" i="14"/>
  <c r="C6" i="13"/>
  <c r="G4" i="13"/>
  <c r="G3" i="13"/>
  <c r="F6" i="12"/>
  <c r="E6" i="12"/>
  <c r="D6" i="12"/>
  <c r="C6" i="12"/>
  <c r="G4" i="12"/>
  <c r="G3" i="12"/>
  <c r="E10" i="15"/>
  <c r="D9" i="15"/>
  <c r="C9" i="15"/>
  <c r="E9" i="15"/>
  <c r="D10" i="15"/>
  <c r="C10" i="15"/>
  <c r="G5" i="14" l="1"/>
  <c r="G5" i="12"/>
  <c r="G5" i="13"/>
  <c r="F6" i="15"/>
  <c r="E6" i="15"/>
  <c r="G5" i="15"/>
  <c r="D6" i="15"/>
  <c r="G4" i="15"/>
  <c r="E11" i="15"/>
  <c r="D11" i="15"/>
  <c r="C11" i="15"/>
  <c r="F10" i="11" l="1"/>
  <c r="E10" i="11"/>
  <c r="D10" i="11"/>
  <c r="C10" i="11"/>
  <c r="G9" i="11"/>
  <c r="G8" i="11"/>
  <c r="G7" i="11"/>
  <c r="G6" i="11"/>
  <c r="G5" i="11"/>
  <c r="G4" i="11"/>
  <c r="G3" i="11"/>
  <c r="G3" i="15" l="1"/>
  <c r="C6" i="15"/>
</calcChain>
</file>

<file path=xl/sharedStrings.xml><?xml version="1.0" encoding="utf-8"?>
<sst xmlns="http://schemas.openxmlformats.org/spreadsheetml/2006/main" count="1657" uniqueCount="151">
  <si>
    <t>Hotel Smart Salvador</t>
  </si>
  <si>
    <t>Reserva</t>
  </si>
  <si>
    <t>Nome do Pax</t>
  </si>
  <si>
    <t>Estado</t>
  </si>
  <si>
    <t>Cidade</t>
  </si>
  <si>
    <t>Valor Total</t>
  </si>
  <si>
    <t>Cristiano Aparecido</t>
  </si>
  <si>
    <t>SP</t>
  </si>
  <si>
    <t>São Paulo</t>
  </si>
  <si>
    <t>Ronaldo Lima</t>
  </si>
  <si>
    <t>Guarulhos</t>
  </si>
  <si>
    <t>Juliana Amaral</t>
  </si>
  <si>
    <t>Campinas</t>
  </si>
  <si>
    <t>Rafael De Sousa</t>
  </si>
  <si>
    <t>RJ</t>
  </si>
  <si>
    <t>Rio de Janeiro</t>
  </si>
  <si>
    <t>José dos Campos</t>
  </si>
  <si>
    <t xml:space="preserve">Igor Souza </t>
  </si>
  <si>
    <t>MG</t>
  </si>
  <si>
    <t>Belo Horizonte</t>
  </si>
  <si>
    <t>Joyce Coutinho</t>
  </si>
  <si>
    <t>GO</t>
  </si>
  <si>
    <t>Goiânia</t>
  </si>
  <si>
    <t>São Gonçalo</t>
  </si>
  <si>
    <t>Paulo Sergio</t>
  </si>
  <si>
    <t>Aparecida de Goiânia</t>
  </si>
  <si>
    <t>Cris Luziane</t>
  </si>
  <si>
    <t>Uberlândia</t>
  </si>
  <si>
    <t xml:space="preserve">Evelin Ferreira </t>
  </si>
  <si>
    <t>Leandro Henrique</t>
  </si>
  <si>
    <t>Erik Almeida</t>
  </si>
  <si>
    <t>Patricia Rosa</t>
  </si>
  <si>
    <t>Camila Mendes</t>
  </si>
  <si>
    <t>Raissa Soares</t>
  </si>
  <si>
    <t xml:space="preserve">Neidson Luiz </t>
  </si>
  <si>
    <t>Antonio Ricardo</t>
  </si>
  <si>
    <t>Geraldo Pereira</t>
  </si>
  <si>
    <t>Edson Brito</t>
  </si>
  <si>
    <t>Diego Henrique</t>
  </si>
  <si>
    <t>Olivio Mariano</t>
  </si>
  <si>
    <t xml:space="preserve">Naye Nobre </t>
  </si>
  <si>
    <t>Jonathan Silva</t>
  </si>
  <si>
    <t>Tito Marcos</t>
  </si>
  <si>
    <t>Maikon Pereira</t>
  </si>
  <si>
    <t>Joao Carlos</t>
  </si>
  <si>
    <t>Thiago Augusto</t>
  </si>
  <si>
    <t>Danilo Santos Barreto</t>
  </si>
  <si>
    <t>Franclin Fagundes</t>
  </si>
  <si>
    <t>Jasiel Souza</t>
  </si>
  <si>
    <t>Emilly Cerqueira</t>
  </si>
  <si>
    <t>Excelente</t>
  </si>
  <si>
    <t>Muito bom</t>
  </si>
  <si>
    <t>Bom</t>
  </si>
  <si>
    <t>Satisfatório</t>
  </si>
  <si>
    <t>Razoável</t>
  </si>
  <si>
    <t>Ruim</t>
  </si>
  <si>
    <t>ReservaID</t>
  </si>
  <si>
    <t>Classificação</t>
  </si>
  <si>
    <t>Classificações</t>
  </si>
  <si>
    <t>Acomodações</t>
  </si>
  <si>
    <t>Apartamento Standard</t>
  </si>
  <si>
    <t>Apartamento Superior</t>
  </si>
  <si>
    <t>Apartamento Máster</t>
  </si>
  <si>
    <t>Apartamento Oceânico</t>
  </si>
  <si>
    <t>Suíte Executiva</t>
  </si>
  <si>
    <t>Suíte Máster</t>
  </si>
  <si>
    <t>Hotéis Smart Fluxo de Caixa</t>
  </si>
  <si>
    <t>Janeiro</t>
  </si>
  <si>
    <t>Fevereiro</t>
  </si>
  <si>
    <t>Março</t>
  </si>
  <si>
    <t>Abril</t>
  </si>
  <si>
    <t>Total</t>
  </si>
  <si>
    <t>Entradas</t>
  </si>
  <si>
    <t>Salvador</t>
  </si>
  <si>
    <t>Fortaleza</t>
  </si>
  <si>
    <t>Recife</t>
  </si>
  <si>
    <t>Natal</t>
  </si>
  <si>
    <t>Florianópolis</t>
  </si>
  <si>
    <t>Média</t>
  </si>
  <si>
    <t>Total 5 últimas Reservas</t>
  </si>
  <si>
    <t>Hospedagem</t>
  </si>
  <si>
    <t>Serviços</t>
  </si>
  <si>
    <t>Extras</t>
  </si>
  <si>
    <t>Hotel Smart Fortaleza</t>
  </si>
  <si>
    <t>Hotel Smart Rio de Janeiro</t>
  </si>
  <si>
    <t>Rio_de_Janeiro</t>
  </si>
  <si>
    <t>Acomodação</t>
  </si>
  <si>
    <t>Total de Vendas</t>
  </si>
  <si>
    <t>Arred 2</t>
  </si>
  <si>
    <t>Arred 1</t>
  </si>
  <si>
    <t>Arred 0</t>
  </si>
  <si>
    <t>ARREDONDAR.PARA.CIMA</t>
  </si>
  <si>
    <t>ARREDONDAR.PARA.BAIXO</t>
  </si>
  <si>
    <t>N. Noites</t>
  </si>
  <si>
    <t>Valor Diária</t>
  </si>
  <si>
    <t>Cal. CHD</t>
  </si>
  <si>
    <t>Valor CHD</t>
  </si>
  <si>
    <t>Int</t>
  </si>
  <si>
    <t>TRUNCAR</t>
  </si>
  <si>
    <t>Reserva Free</t>
  </si>
  <si>
    <t>Data</t>
  </si>
  <si>
    <t>Data Início</t>
  </si>
  <si>
    <t>Data Término</t>
  </si>
  <si>
    <t>Data Aleatória</t>
  </si>
  <si>
    <t>Média das Reservas</t>
  </si>
  <si>
    <t>Total das Reservas</t>
  </si>
  <si>
    <t>E-mail</t>
  </si>
  <si>
    <t>cristianoaparecido@gmail.com</t>
  </si>
  <si>
    <t>igorsouza@gmail.com</t>
  </si>
  <si>
    <t>evelinferreira@gmail.com</t>
  </si>
  <si>
    <t>patriciarosa@gmail.com</t>
  </si>
  <si>
    <t>paulosergio@gmail.com</t>
  </si>
  <si>
    <t>leandrohenrique@gmail.com</t>
  </si>
  <si>
    <t>erikalmeida@gmail.com</t>
  </si>
  <si>
    <t>raissasoares@gmail.com</t>
  </si>
  <si>
    <t>antonioricardo@gmail.com</t>
  </si>
  <si>
    <t>geraldopereira@gmail.com</t>
  </si>
  <si>
    <t>oliviomariano@gmail.com</t>
  </si>
  <si>
    <t>nayenobre@gmail.com</t>
  </si>
  <si>
    <t>titomarcos@gmail.com</t>
  </si>
  <si>
    <t>joaocarlos@gmail.com</t>
  </si>
  <si>
    <t>thiagoaugusto@gmail.com</t>
  </si>
  <si>
    <t>franclinfagundes@gmail.com</t>
  </si>
  <si>
    <t>jasielsouza@gmail.com</t>
  </si>
  <si>
    <t>danilosantosbarreto@gmail.com</t>
  </si>
  <si>
    <t>ronaldolima@yahoo.com</t>
  </si>
  <si>
    <t>julianaamaral@yahoo.com</t>
  </si>
  <si>
    <t>joycecoutinho@yahoo.com</t>
  </si>
  <si>
    <t>crisluziane@yahoo.com</t>
  </si>
  <si>
    <t>camilamendes@yahoo.com</t>
  </si>
  <si>
    <t>neidsonluiz@yahoo.com</t>
  </si>
  <si>
    <t>edsonbrito@yahoo.com</t>
  </si>
  <si>
    <t>diegohenrique@yahoo.com</t>
  </si>
  <si>
    <t>jonathansilva@yahoo.com</t>
  </si>
  <si>
    <t>maikonpereira@yahoo.com</t>
  </si>
  <si>
    <t>emillycerqueira@yahoo.com</t>
  </si>
  <si>
    <t>rafaeldesousa@gmail.com</t>
  </si>
  <si>
    <t>Nome</t>
  </si>
  <si>
    <t>Fluxo de Caixa Pessoal</t>
  </si>
  <si>
    <t>Salário</t>
  </si>
  <si>
    <t>Dividendos</t>
  </si>
  <si>
    <t>Saídas</t>
  </si>
  <si>
    <t>Habitação</t>
  </si>
  <si>
    <t>Transporte</t>
  </si>
  <si>
    <t>Alimentação</t>
  </si>
  <si>
    <t>Impostos</t>
  </si>
  <si>
    <t xml:space="preserve">Extras </t>
  </si>
  <si>
    <t>Saldo</t>
  </si>
  <si>
    <t>Poupança</t>
  </si>
  <si>
    <t>Investimentos</t>
  </si>
  <si>
    <t>Sobrenome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</si>
</sst>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0"/>
    <numFmt numFmtId="165" formatCode="_-&quot;R$&quot;\ * #,##0_-;\-&quot;R$&quot;\ * #,##0_-;_-&quot;R$&quot;\ * &quot;-&quot;??_-;_-@_-"/>
    <numFmt numFmtId="166" formatCode="0.0000"/>
  </numFmts>
  <fonts count="10">
    <font>
      <sz val="11"/>
      <color theme="1"/>
      <name val="Calibri"/>
      <family val="2"/>
      <scheme val="minor"/>
    </font>
    <font>
      <sz val="26"/>
      <color theme="9" tint="0.79998168889431442"/>
      <name val="Exotc350 Bd BT"/>
      <family val="5"/>
    </font>
    <font>
      <sz val="11"/>
      <color theme="9" tint="0.7999816888943144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9" tint="0.79998168889431442"/>
      <name val="Calibri"/>
      <family val="2"/>
      <scheme val="minor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EACE"/>
        <bgColor indexed="64"/>
      </patternFill>
    </fill>
  </fills>
  <borders count="4">
    <border>
      <left/>
      <right/>
      <top/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59">
    <xf numFmtId="0" fontId="0" fillId="0" borderId="0" xfId="0"/>
    <xf numFmtId="0" fontId="2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left" indent="1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left"/>
    </xf>
    <xf numFmtId="44" fontId="0" fillId="0" borderId="0" xfId="0" applyNumberFormat="1"/>
    <xf numFmtId="1" fontId="3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44" fontId="3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/>
    <xf numFmtId="0" fontId="2" fillId="3" borderId="1" xfId="0" applyFont="1" applyFill="1" applyBorder="1"/>
    <xf numFmtId="165" fontId="5" fillId="0" borderId="1" xfId="0" applyNumberFormat="1" applyFont="1" applyFill="1" applyBorder="1"/>
    <xf numFmtId="165" fontId="5" fillId="6" borderId="1" xfId="0" applyNumberFormat="1" applyFont="1" applyFill="1" applyBorder="1"/>
    <xf numFmtId="0" fontId="0" fillId="5" borderId="0" xfId="0" applyFill="1" applyBorder="1" applyAlignment="1">
      <alignment horizontal="center" vertical="center"/>
    </xf>
    <xf numFmtId="0" fontId="2" fillId="3" borderId="0" xfId="0" applyFont="1" applyFill="1" applyBorder="1"/>
    <xf numFmtId="0" fontId="2" fillId="2" borderId="0" xfId="0" applyFont="1" applyFill="1" applyAlignment="1"/>
    <xf numFmtId="0" fontId="6" fillId="0" borderId="0" xfId="0" applyFont="1"/>
    <xf numFmtId="0" fontId="0" fillId="5" borderId="0" xfId="0" applyFill="1" applyAlignment="1">
      <alignment horizontal="center"/>
    </xf>
    <xf numFmtId="165" fontId="2" fillId="3" borderId="1" xfId="1" applyNumberFormat="1" applyFont="1" applyFill="1" applyBorder="1"/>
    <xf numFmtId="165" fontId="5" fillId="7" borderId="1" xfId="0" applyNumberFormat="1" applyFont="1" applyFill="1" applyBorder="1"/>
    <xf numFmtId="165" fontId="3" fillId="7" borderId="1" xfId="0" applyNumberFormat="1" applyFont="1" applyFill="1" applyBorder="1"/>
    <xf numFmtId="44" fontId="3" fillId="4" borderId="1" xfId="0" applyNumberFormat="1" applyFont="1" applyFill="1" applyBorder="1"/>
    <xf numFmtId="0" fontId="0" fillId="8" borderId="1" xfId="0" applyFill="1" applyBorder="1" applyAlignment="1">
      <alignment horizontal="left"/>
    </xf>
    <xf numFmtId="0" fontId="0" fillId="0" borderId="0" xfId="0" applyAlignment="1">
      <alignment horizontal="center"/>
    </xf>
    <xf numFmtId="0" fontId="0" fillId="9" borderId="1" xfId="0" applyFill="1" applyBorder="1" applyAlignment="1">
      <alignment horizontal="left" indent="1"/>
    </xf>
    <xf numFmtId="0" fontId="3" fillId="5" borderId="0" xfId="0" applyFont="1" applyFill="1" applyAlignment="1">
      <alignment horizontal="left"/>
    </xf>
    <xf numFmtId="1" fontId="2" fillId="3" borderId="0" xfId="0" applyNumberFormat="1" applyFont="1" applyFill="1" applyAlignment="1">
      <alignment horizontal="center"/>
    </xf>
    <xf numFmtId="166" fontId="2" fillId="3" borderId="1" xfId="0" applyNumberFormat="1" applyFont="1" applyFill="1" applyBorder="1" applyAlignment="1"/>
    <xf numFmtId="2" fontId="3" fillId="4" borderId="1" xfId="0" applyNumberFormat="1" applyFont="1" applyFill="1" applyBorder="1"/>
    <xf numFmtId="14" fontId="3" fillId="4" borderId="1" xfId="0" applyNumberFormat="1" applyFont="1" applyFill="1" applyBorder="1" applyAlignment="1">
      <alignment horizontal="center"/>
    </xf>
    <xf numFmtId="14" fontId="0" fillId="0" borderId="0" xfId="0" applyNumberFormat="1"/>
    <xf numFmtId="1" fontId="0" fillId="0" borderId="0" xfId="0" applyNumberFormat="1"/>
    <xf numFmtId="0" fontId="7" fillId="0" borderId="0" xfId="2"/>
    <xf numFmtId="0" fontId="2" fillId="3" borderId="0" xfId="0" applyFont="1" applyFill="1"/>
    <xf numFmtId="0" fontId="8" fillId="2" borderId="0" xfId="0" applyFont="1" applyFill="1" applyBorder="1"/>
    <xf numFmtId="0" fontId="2" fillId="3" borderId="2" xfId="0" applyFont="1" applyFill="1" applyBorder="1"/>
    <xf numFmtId="165" fontId="5" fillId="0" borderId="2" xfId="0" applyNumberFormat="1" applyFont="1" applyFill="1" applyBorder="1"/>
    <xf numFmtId="0" fontId="0" fillId="0" borderId="0" xfId="0" applyBorder="1" applyAlignment="1"/>
    <xf numFmtId="0" fontId="2" fillId="3" borderId="3" xfId="0" applyFont="1" applyFill="1" applyBorder="1"/>
    <xf numFmtId="165" fontId="5" fillId="0" borderId="3" xfId="0" applyNumberFormat="1" applyFont="1" applyFill="1" applyBorder="1"/>
    <xf numFmtId="165" fontId="0" fillId="0" borderId="0" xfId="0" applyNumberFormat="1"/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 applyNumberFormat="1"/>
    <xf numFmtId="0" fontId="9" fillId="0" borderId="0" xfId="0" applyFont="1" applyBorder="1" applyAlignment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</cellXfs>
  <cellStyles count="3">
    <cellStyle name="Hiperlink" xfId="2" builtinId="8"/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3.xml"/><Relationship Id="rId2" Type="http://schemas.openxmlformats.org/officeDocument/2006/relationships/diagramLayout" Target="../diagrams/layout3.xml"/><Relationship Id="rId1" Type="http://schemas.openxmlformats.org/officeDocument/2006/relationships/diagramData" Target="../diagrams/data3.xml"/><Relationship Id="rId5" Type="http://schemas.microsoft.com/office/2007/relationships/diagramDrawing" Target="../diagrams/drawing3.xml"/><Relationship Id="rId4" Type="http://schemas.openxmlformats.org/officeDocument/2006/relationships/diagramColors" Target="../diagrams/colors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4.xml"/><Relationship Id="rId2" Type="http://schemas.openxmlformats.org/officeDocument/2006/relationships/diagramLayout" Target="../diagrams/layout4.xml"/><Relationship Id="rId1" Type="http://schemas.openxmlformats.org/officeDocument/2006/relationships/diagramData" Target="../diagrams/data4.xml"/><Relationship Id="rId5" Type="http://schemas.microsoft.com/office/2007/relationships/diagramDrawing" Target="../diagrams/drawing4.xml"/><Relationship Id="rId4" Type="http://schemas.openxmlformats.org/officeDocument/2006/relationships/diagramColors" Target="../diagrams/colors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5.xml"/><Relationship Id="rId2" Type="http://schemas.openxmlformats.org/officeDocument/2006/relationships/diagramLayout" Target="../diagrams/layout5.xml"/><Relationship Id="rId1" Type="http://schemas.openxmlformats.org/officeDocument/2006/relationships/diagramData" Target="../diagrams/data5.xml"/><Relationship Id="rId5" Type="http://schemas.microsoft.com/office/2007/relationships/diagramDrawing" Target="../diagrams/drawing5.xml"/><Relationship Id="rId4" Type="http://schemas.openxmlformats.org/officeDocument/2006/relationships/diagramColors" Target="../diagrams/colors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76762623-6007-4CDC-9EC5-D9BF4EABD5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89768742-DFAB-4998-9C78-58025A875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A2A7C185-7772-44B4-979D-804D990928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10AA3259-BD9E-42B4-BA75-3435405D0D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A751D302-67B8-4D62-8FAA-F98D08AEEC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ilson/Documents/excel-2016-treinamento-essencial/funcoes-recursos-adiciona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ilson/Documents/Curso-Excel-2016-Treinamento-Essencial-M&#243;dulo-I/Excel%202016%20-%20Treinamento%20Essenci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ormulas_e_recursos_adicionais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turamento Mensal"/>
      <sheetName val="Hotéis Smart"/>
      <sheetName val="CONCATENAR"/>
      <sheetName val="Subtotais"/>
    </sheetNames>
    <sheetDataSet>
      <sheetData sheetId="0" refreshError="1"/>
      <sheetData sheetId="1">
        <row r="3">
          <cell r="C3">
            <v>220000</v>
          </cell>
        </row>
        <row r="4">
          <cell r="C4">
            <v>530000</v>
          </cell>
        </row>
        <row r="5">
          <cell r="C5">
            <v>150000</v>
          </cell>
        </row>
        <row r="6">
          <cell r="C6">
            <v>210000</v>
          </cell>
        </row>
        <row r="7">
          <cell r="C7">
            <v>750000</v>
          </cell>
        </row>
        <row r="8">
          <cell r="C8">
            <v>400000</v>
          </cell>
        </row>
        <row r="9">
          <cell r="C9">
            <v>70000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e de Produtos"/>
      <sheetName val="Notas dos Alunos"/>
      <sheetName val="Compras a Prazo"/>
      <sheetName val="Financiamento de Imóveis"/>
      <sheetName val="PROCV e PROCH"/>
      <sheetName val="Hotéis Smart Análise"/>
    </sheetNames>
    <sheetDataSet>
      <sheetData sheetId="0"/>
      <sheetData sheetId="1"/>
      <sheetData sheetId="2"/>
      <sheetData sheetId="3"/>
      <sheetData sheetId="4">
        <row r="12">
          <cell r="I12">
            <v>0</v>
          </cell>
          <cell r="J12">
            <v>100</v>
          </cell>
          <cell r="K12">
            <v>500</v>
          </cell>
          <cell r="L12">
            <v>1000</v>
          </cell>
        </row>
        <row r="13">
          <cell r="I13">
            <v>0.2</v>
          </cell>
          <cell r="J13">
            <v>0.15</v>
          </cell>
          <cell r="K13">
            <v>0.1</v>
          </cell>
          <cell r="L13">
            <v>0.05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ências Absolutas"/>
      <sheetName val="Salvador"/>
      <sheetName val="Fortaleza"/>
      <sheetName val="Rio de Janeiro"/>
      <sheetName val="Abas Diferentes"/>
      <sheetName val="Referências 3D"/>
      <sheetName val="Copiando e Colando Fórmulas"/>
      <sheetName val="Transpor com Fórmula"/>
      <sheetName val="Nomes de Intervalos"/>
      <sheetName val="Formatação Condicional"/>
      <sheetName val="Gerenciando Regras"/>
      <sheetName val="Regras de Primeiros e Últimos"/>
      <sheetName val="Barras de Dados"/>
      <sheetName val="Escalas de Cor"/>
      <sheetName val="Conjuntos de Ícones"/>
      <sheetName val="Regras Personalizadas"/>
      <sheetName val="Com base em Fórmulas"/>
      <sheetName val="Lição de Cas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G4">
            <v>1.4999999999999999E-2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printerSettings" Target="../printerSettings/printerSettings19.bin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hyperlink" Target="mailto:cristianoaparecido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Relationship Id="rId30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hyperlink" Target="mailto:cristianoaparecido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Relationship Id="rId30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hyperlink" Target="mailto:cristianoaparecido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Relationship Id="rId30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3B33D-E361-45B2-892C-7DD80435B1F1}">
  <sheetPr>
    <tabColor theme="9" tint="0.79998168889431442"/>
  </sheetPr>
  <dimension ref="A1:J38"/>
  <sheetViews>
    <sheetView tabSelected="1" zoomScale="130" zoomScaleNormal="130" workbookViewId="0">
      <selection activeCell="I3" sqref="I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 t="s">
        <v>50</v>
      </c>
      <c r="I3" s="9"/>
      <c r="J3" s="9"/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 t="s">
        <v>51</v>
      </c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 t="s">
        <v>52</v>
      </c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 t="s">
        <v>53</v>
      </c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1225FD98-4E10-4ED0-8687-C28476A0A7C2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E3F90A-7814-4B46-811B-D138772A8399}">
          <x14:formula1>
            <xm:f>Dados!$A$4:$A$9</xm:f>
          </x14:formula1>
          <xm:sqref>G3:G32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4DDB5-800D-44E3-9675-88D14FAE06C9}">
  <sheetPr>
    <tabColor theme="9" tint="0.59999389629810485"/>
  </sheetPr>
  <dimension ref="A1:G6"/>
  <sheetViews>
    <sheetView zoomScale="130" zoomScaleNormal="130" workbookViewId="0">
      <selection activeCell="G6" sqref="G6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83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v>165000</v>
      </c>
      <c r="D3" s="21">
        <v>143000</v>
      </c>
      <c r="E3" s="21">
        <v>183000</v>
      </c>
      <c r="F3" s="21">
        <v>197000</v>
      </c>
      <c r="G3" s="29">
        <f>SUM(C3:F3)</f>
        <v>688000</v>
      </c>
    </row>
    <row r="4" spans="1:7">
      <c r="A4" s="57"/>
      <c r="B4" s="20" t="s">
        <v>81</v>
      </c>
      <c r="C4" s="21">
        <v>45000</v>
      </c>
      <c r="D4" s="21">
        <v>47500</v>
      </c>
      <c r="E4" s="21">
        <v>28000</v>
      </c>
      <c r="F4" s="21">
        <v>49275</v>
      </c>
      <c r="G4" s="29">
        <f>SUM(C4:F4)</f>
        <v>169775</v>
      </c>
    </row>
    <row r="5" spans="1:7">
      <c r="A5" s="57"/>
      <c r="B5" s="20" t="s">
        <v>82</v>
      </c>
      <c r="C5" s="21">
        <v>17320</v>
      </c>
      <c r="D5" s="21">
        <v>16743</v>
      </c>
      <c r="E5" s="21">
        <v>18745</v>
      </c>
      <c r="F5" s="21">
        <v>12321</v>
      </c>
      <c r="G5" s="29">
        <f>SUM(G3:G4)</f>
        <v>857775</v>
      </c>
    </row>
    <row r="6" spans="1:7">
      <c r="B6" s="25" t="s">
        <v>71</v>
      </c>
      <c r="C6" s="29">
        <f>SUM(C3:C5)</f>
        <v>227320</v>
      </c>
      <c r="D6" s="29"/>
      <c r="E6" s="29"/>
      <c r="F6" s="29"/>
      <c r="G6" s="21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00342-CAB3-407B-A3DD-C5385A447052}">
  <sheetPr>
    <tabColor theme="9" tint="0.39997558519241921"/>
  </sheetPr>
  <dimension ref="A1:G6"/>
  <sheetViews>
    <sheetView zoomScale="130" zoomScaleNormal="130" workbookViewId="0">
      <selection activeCell="G5" sqref="G5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84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v>265000</v>
      </c>
      <c r="D3" s="21">
        <v>243000</v>
      </c>
      <c r="E3" s="21">
        <v>283000</v>
      </c>
      <c r="F3" s="21">
        <v>297000</v>
      </c>
      <c r="G3" s="29">
        <f>SUM(C3:F3)</f>
        <v>1088000</v>
      </c>
    </row>
    <row r="4" spans="1:7">
      <c r="A4" s="57"/>
      <c r="B4" s="20" t="s">
        <v>81</v>
      </c>
      <c r="C4" s="21">
        <v>55000</v>
      </c>
      <c r="D4" s="21">
        <v>57500</v>
      </c>
      <c r="E4" s="21">
        <v>38000</v>
      </c>
      <c r="F4" s="21">
        <v>59275</v>
      </c>
      <c r="G4" s="29">
        <f>SUM(C4:F4)</f>
        <v>209775</v>
      </c>
    </row>
    <row r="5" spans="1:7">
      <c r="A5" s="57"/>
      <c r="B5" s="20" t="s">
        <v>82</v>
      </c>
      <c r="C5" s="21">
        <v>27320</v>
      </c>
      <c r="D5" s="21">
        <v>26743</v>
      </c>
      <c r="E5" s="21">
        <v>28745</v>
      </c>
      <c r="F5" s="21">
        <v>22321</v>
      </c>
      <c r="G5" s="29">
        <f>SUM(G3:G4)</f>
        <v>1297775</v>
      </c>
    </row>
    <row r="6" spans="1:7">
      <c r="B6" s="25" t="s">
        <v>71</v>
      </c>
      <c r="C6" s="29">
        <f>SUM(C3:C5)</f>
        <v>347320</v>
      </c>
      <c r="D6" s="29">
        <f t="shared" ref="D6:F6" si="0">SUM(D3:D5)</f>
        <v>327243</v>
      </c>
      <c r="E6" s="29">
        <f t="shared" si="0"/>
        <v>349745</v>
      </c>
      <c r="F6" s="29">
        <f t="shared" si="0"/>
        <v>378596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A11FD-66BB-402E-AA31-705F54528E62}">
  <sheetPr>
    <tabColor theme="9" tint="-0.249977111117893"/>
  </sheetPr>
  <dimension ref="A1:G11"/>
  <sheetViews>
    <sheetView zoomScale="130" zoomScaleNormal="130" workbookViewId="0">
      <selection activeCell="E11" sqref="E11"/>
    </sheetView>
  </sheetViews>
  <sheetFormatPr defaultRowHeight="15"/>
  <cols>
    <col min="1" max="1" width="10.7109375" customWidth="1"/>
    <col min="2" max="2" width="15" customWidth="1"/>
    <col min="3" max="4" width="15" bestFit="1" customWidth="1"/>
    <col min="5" max="5" width="16.5703125" bestFit="1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66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f>SUM(Salvador:Rio_de_Janeiro!C3)</f>
        <v>580000</v>
      </c>
      <c r="D3" s="21">
        <f t="array" ref="D3">SUM(Salvador:Rio_de_Janeiro!D3)</f>
        <v>551000</v>
      </c>
      <c r="E3" s="21">
        <f t="array" ref="E3">SUM(Salvador:Rio_de_Janeiro!E3)</f>
        <v>638000</v>
      </c>
      <c r="F3" s="21">
        <f t="array" ref="F3">SUM(Salvador:Rio_de_Janeiro!F3)</f>
        <v>704000</v>
      </c>
      <c r="G3" s="21">
        <f>SUM(C3:F3)</f>
        <v>2473000</v>
      </c>
    </row>
    <row r="4" spans="1:7">
      <c r="A4" s="57"/>
      <c r="B4" s="20" t="s">
        <v>81</v>
      </c>
      <c r="C4" s="21">
        <f t="array" ref="C4">SUM(Salvador:Rio_de_Janeiro!C4)</f>
        <v>135000</v>
      </c>
      <c r="D4" s="21">
        <f t="array" ref="D4">SUM(Salvador:Rio_de_Janeiro!D4)</f>
        <v>147000</v>
      </c>
      <c r="E4" s="21">
        <f t="array" ref="E4">SUM(Salvador:Rio_de_Janeiro!E4)</f>
        <v>91000</v>
      </c>
      <c r="F4" s="21">
        <f t="array" ref="F4">SUM(Salvador:Rio_de_Janeiro!F4)</f>
        <v>151825</v>
      </c>
      <c r="G4" s="30">
        <f>SUM(C4:F4)</f>
        <v>524825</v>
      </c>
    </row>
    <row r="5" spans="1:7">
      <c r="A5" s="57"/>
      <c r="B5" s="20" t="s">
        <v>82</v>
      </c>
      <c r="C5" s="21">
        <f t="array" ref="C5">SUM(Salvador:Rio_de_Janeiro!C5)</f>
        <v>58960</v>
      </c>
      <c r="D5" s="21">
        <f t="array" ref="D5">SUM(Salvador:Rio_de_Janeiro!D5)</f>
        <v>56229</v>
      </c>
      <c r="E5" s="21">
        <f t="array" ref="E5">SUM(Salvador:Rio_de_Janeiro!E5)</f>
        <v>60235</v>
      </c>
      <c r="F5" s="21">
        <f t="array" ref="F5">SUM(Salvador:Rio_de_Janeiro!F5)</f>
        <v>43963</v>
      </c>
      <c r="G5" s="21">
        <f>SUM(C5:F5)</f>
        <v>219387</v>
      </c>
    </row>
    <row r="6" spans="1:7">
      <c r="B6" s="25" t="s">
        <v>71</v>
      </c>
      <c r="C6" s="29">
        <f>SUM(C3:C5)</f>
        <v>773960</v>
      </c>
      <c r="D6" s="29">
        <f t="shared" ref="D6:F6" si="0">SUM(D3:D5)</f>
        <v>754229</v>
      </c>
      <c r="E6" s="29">
        <f t="shared" si="0"/>
        <v>789235</v>
      </c>
      <c r="F6" s="29">
        <f t="shared" si="0"/>
        <v>899788</v>
      </c>
    </row>
    <row r="8" spans="1:7">
      <c r="B8" s="25" t="s">
        <v>71</v>
      </c>
      <c r="C8" s="3" t="s">
        <v>73</v>
      </c>
      <c r="D8" s="4" t="s">
        <v>74</v>
      </c>
      <c r="E8" s="4" t="s">
        <v>85</v>
      </c>
    </row>
    <row r="9" spans="1:7">
      <c r="B9" s="32" t="s">
        <v>80</v>
      </c>
      <c r="C9" s="31">
        <f ca="1">INDIRECT(C8&amp;"!G3")</f>
        <v>697000</v>
      </c>
      <c r="D9" s="31">
        <f t="shared" ref="D9:E9" ca="1" si="1">INDIRECT(D8&amp;"!G3")</f>
        <v>688000</v>
      </c>
      <c r="E9" s="31">
        <f t="shared" ca="1" si="1"/>
        <v>1088000</v>
      </c>
    </row>
    <row r="10" spans="1:7">
      <c r="B10" s="32" t="s">
        <v>81</v>
      </c>
      <c r="C10" s="31">
        <f ca="1">INDIRECT(C8&amp;"!G4")</f>
        <v>145275</v>
      </c>
      <c r="D10" s="31">
        <f t="shared" ref="D10:E10" ca="1" si="2">INDIRECT(D8&amp;"!G4")</f>
        <v>169775</v>
      </c>
      <c r="E10" s="31">
        <f t="shared" ca="1" si="2"/>
        <v>209775</v>
      </c>
    </row>
    <row r="11" spans="1:7">
      <c r="B11" s="32" t="s">
        <v>82</v>
      </c>
      <c r="C11" s="31">
        <f ca="1">INDIRECT(C8&amp;"!G5")</f>
        <v>842275</v>
      </c>
      <c r="D11" s="31">
        <f t="shared" ref="D11:E11" ca="1" si="3">INDIRECT(D8&amp;"!G5")</f>
        <v>857775</v>
      </c>
      <c r="E11" s="31">
        <f t="shared" ca="1" si="3"/>
        <v>1297775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AB284-C1EE-4EA9-829A-A2F9FBB95FA4}">
  <sheetPr>
    <tabColor theme="9" tint="-0.499984740745262"/>
  </sheetPr>
  <dimension ref="A1:H38"/>
  <sheetViews>
    <sheetView zoomScale="130" zoomScaleNormal="130" workbookViewId="0">
      <selection activeCell="H5" sqref="H5"/>
    </sheetView>
  </sheetViews>
  <sheetFormatPr defaultRowHeight="15"/>
  <cols>
    <col min="1" max="1" width="12.42578125" customWidth="1"/>
    <col min="2" max="2" width="20.7109375" customWidth="1"/>
    <col min="3" max="3" width="6.85546875" style="18" bestFit="1" customWidth="1"/>
    <col min="4" max="4" width="19.5703125" style="10" customWidth="1"/>
    <col min="5" max="5" width="16.7109375" style="18" customWidth="1"/>
    <col min="6" max="6" width="3.7109375" customWidth="1"/>
    <col min="7" max="7" width="15.28515625" bestFit="1" customWidth="1"/>
    <col min="8" max="8" width="21.42578125" bestFit="1" customWidth="1"/>
    <col min="9" max="9" width="16.85546875" customWidth="1"/>
  </cols>
  <sheetData>
    <row r="1" spans="1:8" ht="36" customHeight="1">
      <c r="A1" s="55" t="s">
        <v>0</v>
      </c>
      <c r="B1" s="55"/>
      <c r="C1" s="55"/>
      <c r="D1" s="55"/>
      <c r="E1" s="55"/>
    </row>
    <row r="2" spans="1:8" ht="15" customHeight="1">
      <c r="A2" s="1" t="s">
        <v>1</v>
      </c>
      <c r="B2" s="1" t="s">
        <v>2</v>
      </c>
      <c r="C2" s="2" t="s">
        <v>3</v>
      </c>
      <c r="D2" s="3" t="s">
        <v>4</v>
      </c>
      <c r="E2" s="2" t="s">
        <v>5</v>
      </c>
      <c r="G2" s="3" t="s">
        <v>3</v>
      </c>
      <c r="H2" s="34" t="s">
        <v>21</v>
      </c>
    </row>
    <row r="3" spans="1:8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G3" s="3" t="s">
        <v>4</v>
      </c>
      <c r="H3" s="34" t="s">
        <v>25</v>
      </c>
    </row>
    <row r="4" spans="1:8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G4" s="35" t="s">
        <v>87</v>
      </c>
      <c r="H4" s="31">
        <f>SUMIFS(E3:E32,C3:C32,H2,D3:D32,H3)</f>
        <v>7399.9699999999993</v>
      </c>
    </row>
    <row r="5" spans="1:8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</row>
    <row r="6" spans="1:8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</row>
    <row r="7" spans="1:8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</row>
    <row r="8" spans="1:8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</row>
    <row r="9" spans="1:8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</row>
    <row r="10" spans="1:8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</row>
    <row r="11" spans="1:8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</row>
    <row r="12" spans="1:8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</row>
    <row r="13" spans="1:8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</row>
    <row r="14" spans="1:8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</row>
    <row r="15" spans="1:8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</row>
    <row r="16" spans="1:8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</row>
    <row r="17" spans="1:5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</row>
    <row r="18" spans="1:5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</row>
    <row r="19" spans="1:5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</row>
    <row r="20" spans="1:5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</row>
    <row r="21" spans="1:5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</row>
    <row r="22" spans="1:5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</row>
    <row r="23" spans="1:5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</row>
    <row r="24" spans="1:5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</row>
    <row r="25" spans="1:5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</row>
    <row r="26" spans="1:5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</row>
    <row r="27" spans="1:5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</row>
    <row r="28" spans="1:5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</row>
    <row r="29" spans="1:5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</row>
    <row r="30" spans="1:5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</row>
    <row r="31" spans="1:5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</row>
    <row r="32" spans="1:5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</row>
    <row r="33" spans="3:5">
      <c r="C33" s="11"/>
      <c r="E33" s="12"/>
    </row>
    <row r="34" spans="3:5">
      <c r="C34" s="11"/>
      <c r="E34" s="12"/>
    </row>
    <row r="35" spans="3:5">
      <c r="C35" s="11"/>
      <c r="E35" s="12"/>
    </row>
    <row r="36" spans="3:5">
      <c r="C36" s="11"/>
      <c r="E36" s="12"/>
    </row>
    <row r="37" spans="3:5">
      <c r="C37" s="11"/>
      <c r="E37" s="12"/>
    </row>
    <row r="38" spans="3:5">
      <c r="C38" s="11"/>
      <c r="E38" s="12"/>
    </row>
  </sheetData>
  <mergeCells count="1">
    <mergeCell ref="A1:E1"/>
  </mergeCells>
  <dataValidations count="1">
    <dataValidation type="list" allowBlank="1" showInputMessage="1" showErrorMessage="1" sqref="H3" xr:uid="{0244C80D-863E-4248-8CE3-4D9CFEFA2EA7}">
      <formula1>INDIRECT($H$2)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DA4EDE4-2B7A-462E-AE93-B2CF86326C64}">
          <x14:formula1>
            <xm:f>Dados!$E$3:$H$3</xm:f>
          </x14:formula1>
          <xm:sqref>H2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12D6E-B0CE-41D8-A0BF-0BFE8F3C81AB}">
  <sheetPr>
    <tabColor theme="9" tint="-0.249977111117893"/>
  </sheetPr>
  <dimension ref="A1:J38"/>
  <sheetViews>
    <sheetView topLeftCell="B1" zoomScale="130" zoomScaleNormal="130" workbookViewId="0">
      <selection activeCell="J3" sqref="J3"/>
    </sheetView>
  </sheetViews>
  <sheetFormatPr defaultRowHeight="15"/>
  <cols>
    <col min="1" max="1" width="12.42578125" customWidth="1"/>
    <col min="2" max="2" width="22.5703125" customWidth="1"/>
    <col min="3" max="3" width="9.28515625" style="18" bestFit="1" customWidth="1"/>
    <col min="4" max="4" width="11.28515625" style="18" bestFit="1" customWidth="1"/>
    <col min="5" max="5" width="8.42578125" style="14" bestFit="1" customWidth="1"/>
    <col min="6" max="6" width="12.7109375" style="18" customWidth="1"/>
    <col min="7" max="7" width="16.7109375" style="18" customWidth="1"/>
    <col min="8" max="8" width="3.7109375" customWidth="1"/>
    <col min="9" max="9" width="25.5703125" bestFit="1" customWidth="1"/>
    <col min="10" max="10" width="10.85546875" bestFit="1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1" t="s">
        <v>1</v>
      </c>
      <c r="B2" s="1" t="s">
        <v>2</v>
      </c>
      <c r="C2" s="2" t="s">
        <v>93</v>
      </c>
      <c r="D2" s="2" t="s">
        <v>94</v>
      </c>
      <c r="E2" s="36" t="s">
        <v>95</v>
      </c>
      <c r="F2" s="2" t="s">
        <v>96</v>
      </c>
      <c r="G2" s="2" t="s">
        <v>5</v>
      </c>
      <c r="J2" s="37">
        <v>23.555499999999999</v>
      </c>
    </row>
    <row r="3" spans="1:10">
      <c r="A3" s="5">
        <v>43252</v>
      </c>
      <c r="B3" t="s">
        <v>6</v>
      </c>
      <c r="C3" s="11">
        <v>7</v>
      </c>
      <c r="D3" s="12">
        <v>214.28</v>
      </c>
      <c r="E3" s="14">
        <v>3</v>
      </c>
      <c r="F3" s="12">
        <f>IFERROR(D3/E3,0)</f>
        <v>71.426666666666662</v>
      </c>
      <c r="G3" s="8">
        <f>ROUND(D3*C3+F3*C3,0)</f>
        <v>2000</v>
      </c>
      <c r="I3" s="35" t="s">
        <v>88</v>
      </c>
      <c r="J3" s="38">
        <f>ROUND(J2,2)</f>
        <v>23.56</v>
      </c>
    </row>
    <row r="4" spans="1:10">
      <c r="A4" s="5">
        <v>43253</v>
      </c>
      <c r="B4" t="s">
        <v>9</v>
      </c>
      <c r="C4" s="11">
        <v>5</v>
      </c>
      <c r="D4" s="12">
        <v>350</v>
      </c>
      <c r="E4" s="14">
        <v>2</v>
      </c>
      <c r="F4" s="12">
        <f t="shared" ref="F4:F32" si="0">IFERROR(D4/E4,0)</f>
        <v>175</v>
      </c>
      <c r="G4" s="8">
        <f t="shared" ref="G4:G32" si="1">ROUND(D4*C4+F4*C4,0)</f>
        <v>2625</v>
      </c>
      <c r="I4" s="35" t="s">
        <v>89</v>
      </c>
      <c r="J4" s="38">
        <f>ROUND(J2,1)</f>
        <v>23.6</v>
      </c>
    </row>
    <row r="5" spans="1:10">
      <c r="A5" s="5">
        <v>43254</v>
      </c>
      <c r="B5" t="s">
        <v>11</v>
      </c>
      <c r="C5" s="11">
        <v>14</v>
      </c>
      <c r="D5" s="12">
        <v>178.57</v>
      </c>
      <c r="E5" s="14">
        <v>0</v>
      </c>
      <c r="F5" s="12">
        <f t="shared" si="0"/>
        <v>0</v>
      </c>
      <c r="G5" s="8">
        <f t="shared" si="1"/>
        <v>2500</v>
      </c>
      <c r="I5" s="35" t="s">
        <v>90</v>
      </c>
      <c r="J5" s="38">
        <f>ROUND(J2,0)</f>
        <v>24</v>
      </c>
    </row>
    <row r="6" spans="1:10">
      <c r="A6" s="5">
        <v>43255</v>
      </c>
      <c r="B6" t="s">
        <v>13</v>
      </c>
      <c r="C6" s="11">
        <v>10</v>
      </c>
      <c r="D6" s="12">
        <v>220</v>
      </c>
      <c r="E6" s="14">
        <v>3</v>
      </c>
      <c r="F6" s="12">
        <f t="shared" si="0"/>
        <v>73.333333333333329</v>
      </c>
      <c r="G6" s="8">
        <f t="shared" si="1"/>
        <v>2933</v>
      </c>
      <c r="I6" s="35" t="s">
        <v>91</v>
      </c>
      <c r="J6" s="38">
        <f>ROUNDUP(J2,0)</f>
        <v>24</v>
      </c>
    </row>
    <row r="7" spans="1:10">
      <c r="A7" s="5">
        <v>43256</v>
      </c>
      <c r="B7" t="s">
        <v>17</v>
      </c>
      <c r="C7" s="11">
        <v>4</v>
      </c>
      <c r="D7" s="12">
        <v>587.5</v>
      </c>
      <c r="E7" s="14">
        <v>3</v>
      </c>
      <c r="F7" s="12">
        <f t="shared" si="0"/>
        <v>195.83333333333334</v>
      </c>
      <c r="G7" s="8">
        <f t="shared" si="1"/>
        <v>3133</v>
      </c>
      <c r="I7" s="35" t="s">
        <v>92</v>
      </c>
      <c r="J7" s="38">
        <f>ROUNDDOWN(J2,0)</f>
        <v>23</v>
      </c>
    </row>
    <row r="8" spans="1:10">
      <c r="A8" s="5">
        <v>43257</v>
      </c>
      <c r="B8" t="s">
        <v>20</v>
      </c>
      <c r="C8" s="11">
        <v>8</v>
      </c>
      <c r="D8" s="12">
        <v>287.5</v>
      </c>
      <c r="E8" s="14">
        <v>2</v>
      </c>
      <c r="F8" s="12">
        <f t="shared" si="0"/>
        <v>143.75</v>
      </c>
      <c r="G8" s="8">
        <f t="shared" si="1"/>
        <v>3450</v>
      </c>
    </row>
    <row r="9" spans="1:10">
      <c r="A9" s="5">
        <v>43258</v>
      </c>
      <c r="B9" t="s">
        <v>24</v>
      </c>
      <c r="C9" s="11">
        <v>6</v>
      </c>
      <c r="D9" s="12">
        <v>300</v>
      </c>
      <c r="E9" s="14">
        <v>0</v>
      </c>
      <c r="F9" s="12">
        <f t="shared" si="0"/>
        <v>0</v>
      </c>
      <c r="G9" s="8">
        <f t="shared" si="1"/>
        <v>1800</v>
      </c>
    </row>
    <row r="10" spans="1:10">
      <c r="A10" s="5">
        <v>43259</v>
      </c>
      <c r="B10" t="s">
        <v>26</v>
      </c>
      <c r="C10" s="11">
        <v>3</v>
      </c>
      <c r="D10" s="12">
        <v>300</v>
      </c>
      <c r="E10" s="14">
        <v>3</v>
      </c>
      <c r="F10" s="12">
        <f t="shared" si="0"/>
        <v>100</v>
      </c>
      <c r="G10" s="8">
        <f t="shared" si="1"/>
        <v>1200</v>
      </c>
    </row>
    <row r="11" spans="1:10">
      <c r="A11" s="5">
        <v>43260</v>
      </c>
      <c r="B11" t="s">
        <v>28</v>
      </c>
      <c r="C11" s="11">
        <v>12</v>
      </c>
      <c r="D11" s="12">
        <v>233.33</v>
      </c>
      <c r="E11" s="14">
        <v>3</v>
      </c>
      <c r="F11" s="12">
        <f t="shared" si="0"/>
        <v>77.776666666666671</v>
      </c>
      <c r="G11" s="8">
        <f t="shared" si="1"/>
        <v>3733</v>
      </c>
    </row>
    <row r="12" spans="1:10">
      <c r="A12" s="5">
        <v>43261</v>
      </c>
      <c r="B12" t="s">
        <v>29</v>
      </c>
      <c r="C12" s="11">
        <v>9</v>
      </c>
      <c r="D12" s="12">
        <v>166.66</v>
      </c>
      <c r="E12" s="14">
        <v>2</v>
      </c>
      <c r="F12" s="12">
        <f t="shared" si="0"/>
        <v>83.33</v>
      </c>
      <c r="G12" s="8">
        <f t="shared" si="1"/>
        <v>2250</v>
      </c>
    </row>
    <row r="13" spans="1:10">
      <c r="A13" s="5">
        <v>43262</v>
      </c>
      <c r="B13" t="s">
        <v>30</v>
      </c>
      <c r="C13" s="11">
        <v>7</v>
      </c>
      <c r="D13" s="12">
        <v>250</v>
      </c>
      <c r="E13" s="14">
        <v>0</v>
      </c>
      <c r="F13" s="12">
        <f t="shared" si="0"/>
        <v>0</v>
      </c>
      <c r="G13" s="8">
        <f t="shared" si="1"/>
        <v>1750</v>
      </c>
    </row>
    <row r="14" spans="1:10">
      <c r="A14" s="5">
        <v>43263</v>
      </c>
      <c r="B14" t="s">
        <v>31</v>
      </c>
      <c r="C14" s="11">
        <v>4</v>
      </c>
      <c r="D14" s="12">
        <v>587.5</v>
      </c>
      <c r="E14" s="14">
        <v>3</v>
      </c>
      <c r="F14" s="12">
        <f t="shared" si="0"/>
        <v>195.83333333333334</v>
      </c>
      <c r="G14" s="8">
        <f t="shared" si="1"/>
        <v>3133</v>
      </c>
    </row>
    <row r="15" spans="1:10">
      <c r="A15" s="5">
        <v>43264</v>
      </c>
      <c r="B15" t="s">
        <v>32</v>
      </c>
      <c r="C15" s="11">
        <v>7</v>
      </c>
      <c r="D15" s="12">
        <v>314.27999999999997</v>
      </c>
      <c r="E15" s="14">
        <v>3</v>
      </c>
      <c r="F15" s="12">
        <f t="shared" si="0"/>
        <v>104.75999999999999</v>
      </c>
      <c r="G15" s="8">
        <f t="shared" si="1"/>
        <v>2933</v>
      </c>
    </row>
    <row r="16" spans="1:10">
      <c r="A16" s="5">
        <v>43265</v>
      </c>
      <c r="B16" t="s">
        <v>33</v>
      </c>
      <c r="C16" s="11">
        <v>5</v>
      </c>
      <c r="D16" s="12">
        <v>470</v>
      </c>
      <c r="E16" s="14">
        <v>2</v>
      </c>
      <c r="F16" s="12">
        <f t="shared" si="0"/>
        <v>235</v>
      </c>
      <c r="G16" s="8">
        <f t="shared" si="1"/>
        <v>3525</v>
      </c>
    </row>
    <row r="17" spans="1:7">
      <c r="A17" s="5">
        <v>43266</v>
      </c>
      <c r="B17" t="s">
        <v>34</v>
      </c>
      <c r="C17" s="11">
        <v>14</v>
      </c>
      <c r="D17" s="12">
        <v>164.28</v>
      </c>
      <c r="E17" s="14">
        <v>0</v>
      </c>
      <c r="F17" s="12">
        <f t="shared" si="0"/>
        <v>0</v>
      </c>
      <c r="G17" s="8">
        <f t="shared" si="1"/>
        <v>2300</v>
      </c>
    </row>
    <row r="18" spans="1:7">
      <c r="A18" s="5">
        <v>43267</v>
      </c>
      <c r="B18" t="s">
        <v>35</v>
      </c>
      <c r="C18" s="11">
        <v>10</v>
      </c>
      <c r="D18" s="12">
        <v>180</v>
      </c>
      <c r="E18" s="14">
        <v>3</v>
      </c>
      <c r="F18" s="12">
        <f t="shared" si="0"/>
        <v>60</v>
      </c>
      <c r="G18" s="8">
        <f t="shared" si="1"/>
        <v>2400</v>
      </c>
    </row>
    <row r="19" spans="1:7">
      <c r="A19" s="5">
        <v>43268</v>
      </c>
      <c r="B19" t="s">
        <v>36</v>
      </c>
      <c r="C19" s="11">
        <v>4</v>
      </c>
      <c r="D19" s="12">
        <v>225</v>
      </c>
      <c r="E19" s="14">
        <v>3</v>
      </c>
      <c r="F19" s="12">
        <f t="shared" si="0"/>
        <v>75</v>
      </c>
      <c r="G19" s="8">
        <f t="shared" si="1"/>
        <v>1200</v>
      </c>
    </row>
    <row r="20" spans="1:7">
      <c r="A20" s="5">
        <v>43269</v>
      </c>
      <c r="B20" t="s">
        <v>37</v>
      </c>
      <c r="C20" s="11">
        <v>8</v>
      </c>
      <c r="D20" s="12">
        <v>350</v>
      </c>
      <c r="E20" s="14">
        <v>2</v>
      </c>
      <c r="F20" s="12">
        <f t="shared" si="0"/>
        <v>175</v>
      </c>
      <c r="G20" s="8">
        <f t="shared" si="1"/>
        <v>4200</v>
      </c>
    </row>
    <row r="21" spans="1:7">
      <c r="A21" s="5">
        <v>43270</v>
      </c>
      <c r="B21" t="s">
        <v>38</v>
      </c>
      <c r="C21" s="11">
        <v>6</v>
      </c>
      <c r="D21" s="12">
        <v>250</v>
      </c>
      <c r="E21" s="14">
        <v>0</v>
      </c>
      <c r="F21" s="12">
        <f t="shared" si="0"/>
        <v>0</v>
      </c>
      <c r="G21" s="8">
        <f t="shared" si="1"/>
        <v>1500</v>
      </c>
    </row>
    <row r="22" spans="1:7">
      <c r="A22" s="5">
        <v>43271</v>
      </c>
      <c r="B22" t="s">
        <v>39</v>
      </c>
      <c r="C22" s="11">
        <v>3</v>
      </c>
      <c r="D22" s="12">
        <v>583.33333333333303</v>
      </c>
      <c r="E22" s="14">
        <v>3</v>
      </c>
      <c r="F22" s="12">
        <f t="shared" si="0"/>
        <v>194.44444444444434</v>
      </c>
      <c r="G22" s="8">
        <f t="shared" si="1"/>
        <v>2333</v>
      </c>
    </row>
    <row r="23" spans="1:7">
      <c r="A23" s="5">
        <v>43272</v>
      </c>
      <c r="B23" t="s">
        <v>40</v>
      </c>
      <c r="C23" s="11">
        <v>12</v>
      </c>
      <c r="D23" s="12">
        <v>208.33</v>
      </c>
      <c r="E23" s="14">
        <v>3</v>
      </c>
      <c r="F23" s="12">
        <f t="shared" si="0"/>
        <v>69.443333333333342</v>
      </c>
      <c r="G23" s="8">
        <f t="shared" si="1"/>
        <v>3333</v>
      </c>
    </row>
    <row r="24" spans="1:7">
      <c r="A24" s="5">
        <v>43273</v>
      </c>
      <c r="B24" t="s">
        <v>41</v>
      </c>
      <c r="C24" s="11">
        <v>9</v>
      </c>
      <c r="D24" s="12">
        <v>244.44</v>
      </c>
      <c r="E24" s="14">
        <v>2</v>
      </c>
      <c r="F24" s="12">
        <f t="shared" si="0"/>
        <v>122.22</v>
      </c>
      <c r="G24" s="8">
        <f t="shared" si="1"/>
        <v>3300</v>
      </c>
    </row>
    <row r="25" spans="1:7">
      <c r="A25" s="5">
        <v>43274</v>
      </c>
      <c r="B25" t="s">
        <v>42</v>
      </c>
      <c r="C25" s="11">
        <v>7</v>
      </c>
      <c r="D25" s="12">
        <v>335.71</v>
      </c>
      <c r="E25" s="14">
        <v>0</v>
      </c>
      <c r="F25" s="12">
        <f t="shared" si="0"/>
        <v>0</v>
      </c>
      <c r="G25" s="8">
        <f t="shared" si="1"/>
        <v>2350</v>
      </c>
    </row>
    <row r="26" spans="1:7">
      <c r="A26" s="5">
        <v>43275</v>
      </c>
      <c r="B26" t="s">
        <v>43</v>
      </c>
      <c r="C26" s="11">
        <v>4</v>
      </c>
      <c r="D26" s="12">
        <v>575</v>
      </c>
      <c r="E26" s="14">
        <v>3</v>
      </c>
      <c r="F26" s="12">
        <f t="shared" si="0"/>
        <v>191.66666666666666</v>
      </c>
      <c r="G26" s="8">
        <f t="shared" si="1"/>
        <v>3067</v>
      </c>
    </row>
    <row r="27" spans="1:7">
      <c r="A27" s="5">
        <v>43276</v>
      </c>
      <c r="B27" t="s">
        <v>44</v>
      </c>
      <c r="C27" s="11">
        <v>7</v>
      </c>
      <c r="D27" s="12">
        <v>257.14</v>
      </c>
      <c r="E27" s="14">
        <v>3</v>
      </c>
      <c r="F27" s="12">
        <f t="shared" si="0"/>
        <v>85.713333333333324</v>
      </c>
      <c r="G27" s="8">
        <f t="shared" si="1"/>
        <v>2400</v>
      </c>
    </row>
    <row r="28" spans="1:7">
      <c r="A28" s="5">
        <v>43277</v>
      </c>
      <c r="B28" t="s">
        <v>45</v>
      </c>
      <c r="C28" s="11">
        <v>5</v>
      </c>
      <c r="D28" s="12">
        <v>180</v>
      </c>
      <c r="E28" s="14">
        <v>2</v>
      </c>
      <c r="F28" s="12">
        <f t="shared" si="0"/>
        <v>90</v>
      </c>
      <c r="G28" s="8">
        <f t="shared" si="1"/>
        <v>1350</v>
      </c>
    </row>
    <row r="29" spans="1:7">
      <c r="A29" s="5">
        <v>43278</v>
      </c>
      <c r="B29" t="s">
        <v>46</v>
      </c>
      <c r="C29" s="11">
        <v>14</v>
      </c>
      <c r="D29" s="12">
        <v>200</v>
      </c>
      <c r="E29" s="14">
        <v>0</v>
      </c>
      <c r="F29" s="12">
        <f t="shared" si="0"/>
        <v>0</v>
      </c>
      <c r="G29" s="8">
        <f t="shared" si="1"/>
        <v>2800</v>
      </c>
    </row>
    <row r="30" spans="1:7">
      <c r="A30" s="5">
        <v>43279</v>
      </c>
      <c r="B30" t="s">
        <v>47</v>
      </c>
      <c r="C30" s="11">
        <v>10</v>
      </c>
      <c r="D30" s="12">
        <v>150</v>
      </c>
      <c r="E30" s="14">
        <v>3</v>
      </c>
      <c r="F30" s="12">
        <f t="shared" si="0"/>
        <v>50</v>
      </c>
      <c r="G30" s="8">
        <f t="shared" si="1"/>
        <v>2000</v>
      </c>
    </row>
    <row r="31" spans="1:7">
      <c r="A31" s="5">
        <v>43280</v>
      </c>
      <c r="B31" t="s">
        <v>48</v>
      </c>
      <c r="C31" s="11">
        <v>4</v>
      </c>
      <c r="D31" s="12">
        <v>437.5</v>
      </c>
      <c r="E31" s="14">
        <v>3</v>
      </c>
      <c r="F31" s="12">
        <f t="shared" si="0"/>
        <v>145.83333333333334</v>
      </c>
      <c r="G31" s="8">
        <f t="shared" si="1"/>
        <v>2333</v>
      </c>
    </row>
    <row r="32" spans="1:7">
      <c r="A32" s="5">
        <v>43281</v>
      </c>
      <c r="B32" t="s">
        <v>49</v>
      </c>
      <c r="C32" s="11">
        <v>8</v>
      </c>
      <c r="D32" s="12">
        <v>312.5</v>
      </c>
      <c r="E32" s="14">
        <v>0</v>
      </c>
      <c r="F32" s="12">
        <f t="shared" si="0"/>
        <v>0</v>
      </c>
      <c r="G32" s="8">
        <f t="shared" si="1"/>
        <v>2500</v>
      </c>
    </row>
    <row r="33" spans="3:7">
      <c r="C33" s="11"/>
      <c r="G33" s="12"/>
    </row>
    <row r="34" spans="3:7">
      <c r="C34" s="11"/>
      <c r="G34" s="12"/>
    </row>
    <row r="35" spans="3:7">
      <c r="C35" s="11"/>
      <c r="G35" s="12"/>
    </row>
    <row r="36" spans="3:7">
      <c r="C36" s="11"/>
      <c r="G36" s="12"/>
    </row>
    <row r="37" spans="3:7">
      <c r="C37" s="11"/>
      <c r="G37" s="12"/>
    </row>
    <row r="38" spans="3:7">
      <c r="C38" s="11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D95EC-518F-4B81-99C2-FD8DB8E5B881}">
  <sheetPr>
    <tabColor theme="9" tint="0.39997558519241921"/>
  </sheetPr>
  <dimension ref="A1:J38"/>
  <sheetViews>
    <sheetView topLeftCell="B1" zoomScale="130" zoomScaleNormal="130" workbookViewId="0">
      <selection activeCell="G3" sqref="G3"/>
    </sheetView>
  </sheetViews>
  <sheetFormatPr defaultRowHeight="15"/>
  <cols>
    <col min="1" max="1" width="12.42578125" customWidth="1"/>
    <col min="2" max="2" width="22.5703125" customWidth="1"/>
    <col min="3" max="3" width="9.28515625" style="18" bestFit="1" customWidth="1"/>
    <col min="4" max="4" width="11.28515625" style="18" bestFit="1" customWidth="1"/>
    <col min="5" max="5" width="8.42578125" style="14" bestFit="1" customWidth="1"/>
    <col min="6" max="6" width="12.7109375" style="18" customWidth="1"/>
    <col min="7" max="7" width="16.7109375" style="18" customWidth="1"/>
    <col min="8" max="8" width="3.7109375" customWidth="1"/>
    <col min="9" max="9" width="25.5703125" bestFit="1" customWidth="1"/>
    <col min="10" max="10" width="10.85546875" bestFit="1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1" t="s">
        <v>1</v>
      </c>
      <c r="B2" s="1" t="s">
        <v>2</v>
      </c>
      <c r="C2" s="2" t="s">
        <v>93</v>
      </c>
      <c r="D2" s="2" t="s">
        <v>94</v>
      </c>
      <c r="E2" s="36" t="s">
        <v>95</v>
      </c>
      <c r="F2" s="2" t="s">
        <v>96</v>
      </c>
      <c r="G2" s="2" t="s">
        <v>5</v>
      </c>
      <c r="J2" s="37">
        <v>23.444500000000001</v>
      </c>
    </row>
    <row r="3" spans="1:10">
      <c r="A3" s="5">
        <v>43252</v>
      </c>
      <c r="B3" t="s">
        <v>6</v>
      </c>
      <c r="C3" s="11">
        <v>7</v>
      </c>
      <c r="D3" s="12">
        <v>214.28</v>
      </c>
      <c r="E3" s="14">
        <v>3</v>
      </c>
      <c r="F3" s="12">
        <f>IFERROR(D3/E3,0)</f>
        <v>71.426666666666662</v>
      </c>
      <c r="G3" s="8">
        <f>INT(D3*C3+F3*C3)</f>
        <v>1999</v>
      </c>
      <c r="J3" s="37">
        <v>-23.444500000000001</v>
      </c>
    </row>
    <row r="4" spans="1:10">
      <c r="A4" s="5">
        <v>43253</v>
      </c>
      <c r="B4" t="s">
        <v>9</v>
      </c>
      <c r="C4" s="11">
        <v>5</v>
      </c>
      <c r="D4" s="12">
        <v>350</v>
      </c>
      <c r="E4" s="14">
        <v>2</v>
      </c>
      <c r="F4" s="12">
        <f t="shared" ref="F4:F32" si="0">IFERROR(D4/E4,0)</f>
        <v>175</v>
      </c>
      <c r="G4" s="8">
        <f t="shared" ref="G4:G32" si="1">INT(D4*C4+F4*C4)</f>
        <v>2625</v>
      </c>
      <c r="I4" s="35" t="s">
        <v>97</v>
      </c>
      <c r="J4" s="38">
        <f>INT(J2)</f>
        <v>23</v>
      </c>
    </row>
    <row r="5" spans="1:10">
      <c r="A5" s="5">
        <v>43254</v>
      </c>
      <c r="B5" t="s">
        <v>11</v>
      </c>
      <c r="C5" s="11">
        <v>14</v>
      </c>
      <c r="D5" s="12">
        <v>178.57</v>
      </c>
      <c r="E5" s="14">
        <v>0</v>
      </c>
      <c r="F5" s="12">
        <f t="shared" si="0"/>
        <v>0</v>
      </c>
      <c r="G5" s="8">
        <f t="shared" si="1"/>
        <v>2499</v>
      </c>
      <c r="I5" s="35" t="s">
        <v>97</v>
      </c>
      <c r="J5" s="38">
        <f>INT(J3)</f>
        <v>-24</v>
      </c>
    </row>
    <row r="6" spans="1:10">
      <c r="A6" s="5">
        <v>43255</v>
      </c>
      <c r="B6" t="s">
        <v>13</v>
      </c>
      <c r="C6" s="11">
        <v>10</v>
      </c>
      <c r="D6" s="12">
        <v>220</v>
      </c>
      <c r="E6" s="14">
        <v>3</v>
      </c>
      <c r="F6" s="12">
        <f t="shared" si="0"/>
        <v>73.333333333333329</v>
      </c>
      <c r="G6" s="8">
        <f t="shared" si="1"/>
        <v>2933</v>
      </c>
      <c r="I6" s="35" t="s">
        <v>98</v>
      </c>
      <c r="J6" s="38">
        <f>TRUNC(J2)</f>
        <v>23</v>
      </c>
    </row>
    <row r="7" spans="1:10">
      <c r="A7" s="5">
        <v>43256</v>
      </c>
      <c r="B7" t="s">
        <v>17</v>
      </c>
      <c r="C7" s="11">
        <v>4</v>
      </c>
      <c r="D7" s="12">
        <v>587.5</v>
      </c>
      <c r="E7" s="14">
        <v>3</v>
      </c>
      <c r="F7" s="12">
        <f t="shared" si="0"/>
        <v>195.83333333333334</v>
      </c>
      <c r="G7" s="8">
        <f t="shared" si="1"/>
        <v>3133</v>
      </c>
      <c r="I7" s="35" t="s">
        <v>98</v>
      </c>
      <c r="J7" s="38">
        <f>TRUNC(J3)</f>
        <v>-23</v>
      </c>
    </row>
    <row r="8" spans="1:10">
      <c r="A8" s="5">
        <v>43257</v>
      </c>
      <c r="B8" t="s">
        <v>20</v>
      </c>
      <c r="C8" s="11">
        <v>8</v>
      </c>
      <c r="D8" s="12">
        <v>287.5</v>
      </c>
      <c r="E8" s="14">
        <v>2</v>
      </c>
      <c r="F8" s="12">
        <f t="shared" si="0"/>
        <v>143.75</v>
      </c>
      <c r="G8" s="8">
        <f t="shared" si="1"/>
        <v>3450</v>
      </c>
    </row>
    <row r="9" spans="1:10">
      <c r="A9" s="5">
        <v>43258</v>
      </c>
      <c r="B9" t="s">
        <v>24</v>
      </c>
      <c r="C9" s="11">
        <v>6</v>
      </c>
      <c r="D9" s="12">
        <v>300</v>
      </c>
      <c r="E9" s="14">
        <v>0</v>
      </c>
      <c r="F9" s="12">
        <f t="shared" si="0"/>
        <v>0</v>
      </c>
      <c r="G9" s="8">
        <f t="shared" si="1"/>
        <v>1800</v>
      </c>
    </row>
    <row r="10" spans="1:10">
      <c r="A10" s="5">
        <v>43259</v>
      </c>
      <c r="B10" t="s">
        <v>26</v>
      </c>
      <c r="C10" s="11">
        <v>3</v>
      </c>
      <c r="D10" s="12">
        <v>300</v>
      </c>
      <c r="E10" s="14">
        <v>3</v>
      </c>
      <c r="F10" s="12">
        <f t="shared" si="0"/>
        <v>100</v>
      </c>
      <c r="G10" s="8">
        <f t="shared" si="1"/>
        <v>1200</v>
      </c>
    </row>
    <row r="11" spans="1:10">
      <c r="A11" s="5">
        <v>43260</v>
      </c>
      <c r="B11" t="s">
        <v>28</v>
      </c>
      <c r="C11" s="11">
        <v>12</v>
      </c>
      <c r="D11" s="12">
        <v>233.33</v>
      </c>
      <c r="E11" s="14">
        <v>3</v>
      </c>
      <c r="F11" s="12">
        <f t="shared" si="0"/>
        <v>77.776666666666671</v>
      </c>
      <c r="G11" s="8">
        <f t="shared" si="1"/>
        <v>3733</v>
      </c>
    </row>
    <row r="12" spans="1:10">
      <c r="A12" s="5">
        <v>43261</v>
      </c>
      <c r="B12" t="s">
        <v>29</v>
      </c>
      <c r="C12" s="11">
        <v>9</v>
      </c>
      <c r="D12" s="12">
        <v>166.66</v>
      </c>
      <c r="E12" s="14">
        <v>2</v>
      </c>
      <c r="F12" s="12">
        <f t="shared" si="0"/>
        <v>83.33</v>
      </c>
      <c r="G12" s="8">
        <f t="shared" si="1"/>
        <v>2249</v>
      </c>
    </row>
    <row r="13" spans="1:10">
      <c r="A13" s="5">
        <v>43262</v>
      </c>
      <c r="B13" t="s">
        <v>30</v>
      </c>
      <c r="C13" s="11">
        <v>7</v>
      </c>
      <c r="D13" s="12">
        <v>250</v>
      </c>
      <c r="E13" s="14">
        <v>0</v>
      </c>
      <c r="F13" s="12">
        <f t="shared" si="0"/>
        <v>0</v>
      </c>
      <c r="G13" s="8">
        <f t="shared" si="1"/>
        <v>1750</v>
      </c>
    </row>
    <row r="14" spans="1:10">
      <c r="A14" s="5">
        <v>43263</v>
      </c>
      <c r="B14" t="s">
        <v>31</v>
      </c>
      <c r="C14" s="11">
        <v>4</v>
      </c>
      <c r="D14" s="12">
        <v>587.5</v>
      </c>
      <c r="E14" s="14">
        <v>3</v>
      </c>
      <c r="F14" s="12">
        <f t="shared" si="0"/>
        <v>195.83333333333334</v>
      </c>
      <c r="G14" s="8">
        <f t="shared" si="1"/>
        <v>3133</v>
      </c>
    </row>
    <row r="15" spans="1:10">
      <c r="A15" s="5">
        <v>43264</v>
      </c>
      <c r="B15" t="s">
        <v>32</v>
      </c>
      <c r="C15" s="11">
        <v>7</v>
      </c>
      <c r="D15" s="12">
        <v>314.27999999999997</v>
      </c>
      <c r="E15" s="14">
        <v>3</v>
      </c>
      <c r="F15" s="12">
        <f t="shared" si="0"/>
        <v>104.75999999999999</v>
      </c>
      <c r="G15" s="8">
        <f t="shared" si="1"/>
        <v>2933</v>
      </c>
    </row>
    <row r="16" spans="1:10">
      <c r="A16" s="5">
        <v>43265</v>
      </c>
      <c r="B16" t="s">
        <v>33</v>
      </c>
      <c r="C16" s="11">
        <v>5</v>
      </c>
      <c r="D16" s="12">
        <v>470</v>
      </c>
      <c r="E16" s="14">
        <v>2</v>
      </c>
      <c r="F16" s="12">
        <f t="shared" si="0"/>
        <v>235</v>
      </c>
      <c r="G16" s="8">
        <f t="shared" si="1"/>
        <v>3525</v>
      </c>
    </row>
    <row r="17" spans="1:7">
      <c r="A17" s="5">
        <v>43266</v>
      </c>
      <c r="B17" t="s">
        <v>34</v>
      </c>
      <c r="C17" s="11">
        <v>14</v>
      </c>
      <c r="D17" s="12">
        <v>164.28</v>
      </c>
      <c r="E17" s="14">
        <v>0</v>
      </c>
      <c r="F17" s="12">
        <f t="shared" si="0"/>
        <v>0</v>
      </c>
      <c r="G17" s="8">
        <f t="shared" si="1"/>
        <v>2299</v>
      </c>
    </row>
    <row r="18" spans="1:7">
      <c r="A18" s="5">
        <v>43267</v>
      </c>
      <c r="B18" t="s">
        <v>35</v>
      </c>
      <c r="C18" s="11">
        <v>10</v>
      </c>
      <c r="D18" s="12">
        <v>180</v>
      </c>
      <c r="E18" s="14">
        <v>3</v>
      </c>
      <c r="F18" s="12">
        <f t="shared" si="0"/>
        <v>60</v>
      </c>
      <c r="G18" s="8">
        <f t="shared" si="1"/>
        <v>2400</v>
      </c>
    </row>
    <row r="19" spans="1:7">
      <c r="A19" s="5">
        <v>43268</v>
      </c>
      <c r="B19" t="s">
        <v>36</v>
      </c>
      <c r="C19" s="11">
        <v>4</v>
      </c>
      <c r="D19" s="12">
        <v>225</v>
      </c>
      <c r="E19" s="14">
        <v>3</v>
      </c>
      <c r="F19" s="12">
        <f t="shared" si="0"/>
        <v>75</v>
      </c>
      <c r="G19" s="8">
        <f t="shared" si="1"/>
        <v>1200</v>
      </c>
    </row>
    <row r="20" spans="1:7">
      <c r="A20" s="5">
        <v>43269</v>
      </c>
      <c r="B20" t="s">
        <v>37</v>
      </c>
      <c r="C20" s="11">
        <v>8</v>
      </c>
      <c r="D20" s="12">
        <v>350</v>
      </c>
      <c r="E20" s="14">
        <v>2</v>
      </c>
      <c r="F20" s="12">
        <f t="shared" si="0"/>
        <v>175</v>
      </c>
      <c r="G20" s="8">
        <f t="shared" si="1"/>
        <v>4200</v>
      </c>
    </row>
    <row r="21" spans="1:7">
      <c r="A21" s="5">
        <v>43270</v>
      </c>
      <c r="B21" t="s">
        <v>38</v>
      </c>
      <c r="C21" s="11">
        <v>6</v>
      </c>
      <c r="D21" s="12">
        <v>250</v>
      </c>
      <c r="E21" s="14">
        <v>0</v>
      </c>
      <c r="F21" s="12">
        <f t="shared" si="0"/>
        <v>0</v>
      </c>
      <c r="G21" s="8">
        <f t="shared" si="1"/>
        <v>1500</v>
      </c>
    </row>
    <row r="22" spans="1:7">
      <c r="A22" s="5">
        <v>43271</v>
      </c>
      <c r="B22" t="s">
        <v>39</v>
      </c>
      <c r="C22" s="11">
        <v>3</v>
      </c>
      <c r="D22" s="12">
        <v>583.33333333333303</v>
      </c>
      <c r="E22" s="14">
        <v>3</v>
      </c>
      <c r="F22" s="12">
        <f t="shared" si="0"/>
        <v>194.44444444444434</v>
      </c>
      <c r="G22" s="8">
        <f t="shared" si="1"/>
        <v>2333</v>
      </c>
    </row>
    <row r="23" spans="1:7">
      <c r="A23" s="5">
        <v>43272</v>
      </c>
      <c r="B23" t="s">
        <v>40</v>
      </c>
      <c r="C23" s="11">
        <v>12</v>
      </c>
      <c r="D23" s="12">
        <v>208.33</v>
      </c>
      <c r="E23" s="14">
        <v>3</v>
      </c>
      <c r="F23" s="12">
        <f t="shared" si="0"/>
        <v>69.443333333333342</v>
      </c>
      <c r="G23" s="8">
        <f t="shared" si="1"/>
        <v>3333</v>
      </c>
    </row>
    <row r="24" spans="1:7">
      <c r="A24" s="5">
        <v>43273</v>
      </c>
      <c r="B24" t="s">
        <v>41</v>
      </c>
      <c r="C24" s="11">
        <v>9</v>
      </c>
      <c r="D24" s="12">
        <v>244.44</v>
      </c>
      <c r="E24" s="14">
        <v>2</v>
      </c>
      <c r="F24" s="12">
        <f t="shared" si="0"/>
        <v>122.22</v>
      </c>
      <c r="G24" s="8">
        <f t="shared" si="1"/>
        <v>3299</v>
      </c>
    </row>
    <row r="25" spans="1:7">
      <c r="A25" s="5">
        <v>43274</v>
      </c>
      <c r="B25" t="s">
        <v>42</v>
      </c>
      <c r="C25" s="11">
        <v>7</v>
      </c>
      <c r="D25" s="12">
        <v>335.71</v>
      </c>
      <c r="E25" s="14">
        <v>0</v>
      </c>
      <c r="F25" s="12">
        <f t="shared" si="0"/>
        <v>0</v>
      </c>
      <c r="G25" s="8">
        <f t="shared" si="1"/>
        <v>2349</v>
      </c>
    </row>
    <row r="26" spans="1:7">
      <c r="A26" s="5">
        <v>43275</v>
      </c>
      <c r="B26" t="s">
        <v>43</v>
      </c>
      <c r="C26" s="11">
        <v>4</v>
      </c>
      <c r="D26" s="12">
        <v>575</v>
      </c>
      <c r="E26" s="14">
        <v>3</v>
      </c>
      <c r="F26" s="12">
        <f t="shared" si="0"/>
        <v>191.66666666666666</v>
      </c>
      <c r="G26" s="8">
        <f t="shared" si="1"/>
        <v>3066</v>
      </c>
    </row>
    <row r="27" spans="1:7">
      <c r="A27" s="5">
        <v>43276</v>
      </c>
      <c r="B27" t="s">
        <v>44</v>
      </c>
      <c r="C27" s="11">
        <v>7</v>
      </c>
      <c r="D27" s="12">
        <v>257.14</v>
      </c>
      <c r="E27" s="14">
        <v>3</v>
      </c>
      <c r="F27" s="12">
        <f t="shared" si="0"/>
        <v>85.713333333333324</v>
      </c>
      <c r="G27" s="8">
        <f t="shared" si="1"/>
        <v>2399</v>
      </c>
    </row>
    <row r="28" spans="1:7">
      <c r="A28" s="5">
        <v>43277</v>
      </c>
      <c r="B28" t="s">
        <v>45</v>
      </c>
      <c r="C28" s="11">
        <v>5</v>
      </c>
      <c r="D28" s="12">
        <v>180</v>
      </c>
      <c r="E28" s="14">
        <v>2</v>
      </c>
      <c r="F28" s="12">
        <f t="shared" si="0"/>
        <v>90</v>
      </c>
      <c r="G28" s="8">
        <f t="shared" si="1"/>
        <v>1350</v>
      </c>
    </row>
    <row r="29" spans="1:7">
      <c r="A29" s="5">
        <v>43278</v>
      </c>
      <c r="B29" t="s">
        <v>46</v>
      </c>
      <c r="C29" s="11">
        <v>14</v>
      </c>
      <c r="D29" s="12">
        <v>200</v>
      </c>
      <c r="E29" s="14">
        <v>0</v>
      </c>
      <c r="F29" s="12">
        <f t="shared" si="0"/>
        <v>0</v>
      </c>
      <c r="G29" s="8">
        <f t="shared" si="1"/>
        <v>2800</v>
      </c>
    </row>
    <row r="30" spans="1:7">
      <c r="A30" s="5">
        <v>43279</v>
      </c>
      <c r="B30" t="s">
        <v>47</v>
      </c>
      <c r="C30" s="11">
        <v>10</v>
      </c>
      <c r="D30" s="12">
        <v>150</v>
      </c>
      <c r="E30" s="14">
        <v>3</v>
      </c>
      <c r="F30" s="12">
        <f t="shared" si="0"/>
        <v>50</v>
      </c>
      <c r="G30" s="8">
        <f t="shared" si="1"/>
        <v>2000</v>
      </c>
    </row>
    <row r="31" spans="1:7">
      <c r="A31" s="5">
        <v>43280</v>
      </c>
      <c r="B31" t="s">
        <v>48</v>
      </c>
      <c r="C31" s="11">
        <v>4</v>
      </c>
      <c r="D31" s="12">
        <v>437.5</v>
      </c>
      <c r="E31" s="14">
        <v>3</v>
      </c>
      <c r="F31" s="12">
        <f t="shared" si="0"/>
        <v>145.83333333333334</v>
      </c>
      <c r="G31" s="8">
        <f t="shared" si="1"/>
        <v>2333</v>
      </c>
    </row>
    <row r="32" spans="1:7">
      <c r="A32" s="5">
        <v>43281</v>
      </c>
      <c r="B32" t="s">
        <v>49</v>
      </c>
      <c r="C32" s="11">
        <v>8</v>
      </c>
      <c r="D32" s="12">
        <v>312.5</v>
      </c>
      <c r="E32" s="14">
        <v>0</v>
      </c>
      <c r="F32" s="12">
        <f t="shared" si="0"/>
        <v>0</v>
      </c>
      <c r="G32" s="8">
        <f t="shared" si="1"/>
        <v>2500</v>
      </c>
    </row>
    <row r="33" spans="3:7">
      <c r="C33" s="11"/>
      <c r="G33" s="12"/>
    </row>
    <row r="34" spans="3:7">
      <c r="C34" s="11"/>
      <c r="G34" s="12"/>
    </row>
    <row r="35" spans="3:7">
      <c r="C35" s="11"/>
      <c r="G35" s="12"/>
    </row>
    <row r="36" spans="3:7">
      <c r="C36" s="11"/>
      <c r="G36" s="12"/>
    </row>
    <row r="37" spans="3:7">
      <c r="C37" s="11"/>
      <c r="G37" s="12"/>
    </row>
    <row r="38" spans="3:7">
      <c r="C38" s="11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30FFA-FC64-4532-B1BA-A19AFDC3D0E4}">
  <sheetPr>
    <tabColor theme="9" tint="0.59999389629810485"/>
  </sheetPr>
  <dimension ref="A1:I38"/>
  <sheetViews>
    <sheetView zoomScale="130" zoomScaleNormal="130" workbookViewId="0">
      <selection activeCell="H8" sqref="H8"/>
    </sheetView>
  </sheetViews>
  <sheetFormatPr defaultRowHeight="15"/>
  <cols>
    <col min="2" max="2" width="12.7109375" customWidth="1"/>
    <col min="3" max="3" width="20.28515625" bestFit="1" customWidth="1"/>
    <col min="4" max="4" width="6.85546875" style="18" bestFit="1" customWidth="1"/>
    <col min="5" max="5" width="20" style="10" bestFit="1" customWidth="1"/>
    <col min="6" max="6" width="12.7109375" style="18" bestFit="1" customWidth="1"/>
    <col min="7" max="7" width="3.7109375" customWidth="1"/>
    <col min="8" max="8" width="20.28515625" customWidth="1"/>
    <col min="9" max="9" width="16.28515625" customWidth="1"/>
  </cols>
  <sheetData>
    <row r="1" spans="1:9" ht="36" customHeight="1">
      <c r="A1" s="55" t="s">
        <v>0</v>
      </c>
      <c r="B1" s="55"/>
      <c r="C1" s="55"/>
      <c r="D1" s="55"/>
      <c r="E1" s="55"/>
      <c r="F1" s="55"/>
    </row>
    <row r="2" spans="1:9" ht="15" customHeight="1">
      <c r="A2" s="2" t="s">
        <v>56</v>
      </c>
      <c r="B2" s="4" t="s">
        <v>100</v>
      </c>
      <c r="C2" s="1" t="s">
        <v>2</v>
      </c>
      <c r="D2" s="2" t="s">
        <v>3</v>
      </c>
      <c r="E2" s="3" t="s">
        <v>4</v>
      </c>
      <c r="F2" s="2" t="s">
        <v>5</v>
      </c>
      <c r="H2" s="4" t="s">
        <v>99</v>
      </c>
      <c r="I2" s="4" t="s">
        <v>101</v>
      </c>
    </row>
    <row r="3" spans="1:9">
      <c r="A3" s="14">
        <v>9876</v>
      </c>
      <c r="B3" s="5">
        <v>43252</v>
      </c>
      <c r="C3" t="s">
        <v>6</v>
      </c>
      <c r="D3" s="6" t="s">
        <v>7</v>
      </c>
      <c r="E3" s="7" t="s">
        <v>8</v>
      </c>
      <c r="F3" s="8">
        <v>1999.9466666666667</v>
      </c>
      <c r="H3" s="9">
        <f ca="1">RANDBETWEEN(A3,A32)</f>
        <v>9889</v>
      </c>
      <c r="I3" s="39">
        <v>43332</v>
      </c>
    </row>
    <row r="4" spans="1:9">
      <c r="A4" s="14">
        <v>9877</v>
      </c>
      <c r="B4" s="5">
        <v>43253</v>
      </c>
      <c r="C4" t="s">
        <v>9</v>
      </c>
      <c r="D4" s="6" t="s">
        <v>7</v>
      </c>
      <c r="E4" s="10" t="s">
        <v>10</v>
      </c>
      <c r="F4" s="8">
        <v>2625</v>
      </c>
      <c r="H4" s="39">
        <f ca="1">VLOOKUP($H$3,$A$3:$F$32,2,FALSE)</f>
        <v>43265</v>
      </c>
      <c r="I4" s="4" t="s">
        <v>102</v>
      </c>
    </row>
    <row r="5" spans="1:9">
      <c r="A5" s="14">
        <v>9878</v>
      </c>
      <c r="B5" s="5">
        <v>43254</v>
      </c>
      <c r="C5" t="s">
        <v>11</v>
      </c>
      <c r="D5" s="6" t="s">
        <v>7</v>
      </c>
      <c r="E5" s="10" t="s">
        <v>12</v>
      </c>
      <c r="F5" s="8">
        <v>2499.98</v>
      </c>
      <c r="H5" s="39" t="str">
        <f ca="1">VLOOKUP($H$3,$A$3:$F$32,3,FALSE)</f>
        <v>Raissa Soares</v>
      </c>
      <c r="I5" s="39">
        <v>43343</v>
      </c>
    </row>
    <row r="6" spans="1:9">
      <c r="A6" s="14">
        <v>9879</v>
      </c>
      <c r="B6" s="5">
        <v>43255</v>
      </c>
      <c r="C6" t="s">
        <v>13</v>
      </c>
      <c r="D6" s="6" t="s">
        <v>14</v>
      </c>
      <c r="E6" s="7" t="s">
        <v>15</v>
      </c>
      <c r="F6" s="8">
        <v>2933.333333333333</v>
      </c>
      <c r="H6" s="39" t="str">
        <f ca="1">VLOOKUP($H$3,$A$3:$F$32,5,FALSE)</f>
        <v>Aparecida de Goiânia</v>
      </c>
      <c r="I6" s="4" t="s">
        <v>103</v>
      </c>
    </row>
    <row r="7" spans="1:9">
      <c r="A7" s="14">
        <v>9880</v>
      </c>
      <c r="B7" s="5">
        <v>43256</v>
      </c>
      <c r="C7" t="s">
        <v>17</v>
      </c>
      <c r="D7" s="6" t="s">
        <v>18</v>
      </c>
      <c r="E7" s="7" t="s">
        <v>19</v>
      </c>
      <c r="F7" s="8">
        <v>3133.3333333333335</v>
      </c>
      <c r="H7" s="17">
        <f ca="1">VLOOKUP($H$3,$A$3:$F$32,6,FALSE)</f>
        <v>3525</v>
      </c>
      <c r="I7" s="39">
        <f ca="1">RANDBETWEEN(I3,I5)</f>
        <v>43334</v>
      </c>
    </row>
    <row r="8" spans="1:9">
      <c r="A8" s="14">
        <v>9881</v>
      </c>
      <c r="B8" s="5">
        <v>43257</v>
      </c>
      <c r="C8" t="s">
        <v>20</v>
      </c>
      <c r="D8" s="6" t="s">
        <v>21</v>
      </c>
      <c r="E8" s="7" t="s">
        <v>22</v>
      </c>
      <c r="F8" s="8">
        <v>3450</v>
      </c>
      <c r="H8" s="41"/>
    </row>
    <row r="9" spans="1:9">
      <c r="A9" s="14">
        <v>9882</v>
      </c>
      <c r="B9" s="5">
        <v>43258</v>
      </c>
      <c r="C9" t="s">
        <v>24</v>
      </c>
      <c r="D9" s="6" t="s">
        <v>21</v>
      </c>
      <c r="E9" s="7" t="s">
        <v>25</v>
      </c>
      <c r="F9" s="8">
        <v>1800</v>
      </c>
    </row>
    <row r="10" spans="1:9">
      <c r="A10" s="14">
        <v>9883</v>
      </c>
      <c r="B10" s="5">
        <v>43259</v>
      </c>
      <c r="C10" t="s">
        <v>26</v>
      </c>
      <c r="D10" s="6" t="s">
        <v>18</v>
      </c>
      <c r="E10" s="7" t="s">
        <v>27</v>
      </c>
      <c r="F10" s="8">
        <v>1200</v>
      </c>
    </row>
    <row r="11" spans="1:9">
      <c r="A11" s="14">
        <v>9884</v>
      </c>
      <c r="B11" s="5">
        <v>43260</v>
      </c>
      <c r="C11" t="s">
        <v>28</v>
      </c>
      <c r="D11" s="6" t="s">
        <v>14</v>
      </c>
      <c r="E11" s="7" t="s">
        <v>23</v>
      </c>
      <c r="F11" s="8">
        <v>3733.28</v>
      </c>
      <c r="H11" s="40"/>
    </row>
    <row r="12" spans="1:9">
      <c r="A12" s="14">
        <v>9885</v>
      </c>
      <c r="B12" s="5">
        <v>43261</v>
      </c>
      <c r="C12" t="s">
        <v>29</v>
      </c>
      <c r="D12" s="6" t="s">
        <v>7</v>
      </c>
      <c r="E12" s="7" t="s">
        <v>16</v>
      </c>
      <c r="F12" s="8">
        <v>2249.91</v>
      </c>
      <c r="H12" s="40"/>
    </row>
    <row r="13" spans="1:9">
      <c r="A13" s="14">
        <v>9886</v>
      </c>
      <c r="B13" s="5">
        <v>43262</v>
      </c>
      <c r="C13" t="s">
        <v>30</v>
      </c>
      <c r="D13" s="6" t="s">
        <v>7</v>
      </c>
      <c r="E13" s="7" t="s">
        <v>16</v>
      </c>
      <c r="F13" s="8">
        <v>1750</v>
      </c>
    </row>
    <row r="14" spans="1:9">
      <c r="A14" s="14">
        <v>9887</v>
      </c>
      <c r="B14" s="5">
        <v>43263</v>
      </c>
      <c r="C14" t="s">
        <v>31</v>
      </c>
      <c r="D14" s="6" t="s">
        <v>14</v>
      </c>
      <c r="E14" s="7" t="s">
        <v>23</v>
      </c>
      <c r="F14" s="8">
        <v>3133.3333333333335</v>
      </c>
    </row>
    <row r="15" spans="1:9">
      <c r="A15" s="14">
        <v>9888</v>
      </c>
      <c r="B15" s="5">
        <v>43264</v>
      </c>
      <c r="C15" t="s">
        <v>32</v>
      </c>
      <c r="D15" s="6" t="s">
        <v>18</v>
      </c>
      <c r="E15" s="7" t="s">
        <v>27</v>
      </c>
      <c r="F15" s="8">
        <v>2933.2799999999997</v>
      </c>
    </row>
    <row r="16" spans="1:9">
      <c r="A16" s="14">
        <v>9889</v>
      </c>
      <c r="B16" s="5">
        <v>43265</v>
      </c>
      <c r="C16" t="s">
        <v>33</v>
      </c>
      <c r="D16" s="6" t="s">
        <v>21</v>
      </c>
      <c r="E16" s="7" t="s">
        <v>25</v>
      </c>
      <c r="F16" s="8">
        <v>3525</v>
      </c>
    </row>
    <row r="17" spans="1:6">
      <c r="A17" s="14">
        <v>9890</v>
      </c>
      <c r="B17" s="5">
        <v>43266</v>
      </c>
      <c r="C17" t="s">
        <v>34</v>
      </c>
      <c r="D17" s="6" t="s">
        <v>21</v>
      </c>
      <c r="E17" s="7" t="s">
        <v>22</v>
      </c>
      <c r="F17" s="8">
        <v>2299.92</v>
      </c>
    </row>
    <row r="18" spans="1:6">
      <c r="A18" s="14">
        <v>9891</v>
      </c>
      <c r="B18" s="5">
        <v>43267</v>
      </c>
      <c r="C18" t="s">
        <v>35</v>
      </c>
      <c r="D18" s="6" t="s">
        <v>18</v>
      </c>
      <c r="E18" s="7" t="s">
        <v>19</v>
      </c>
      <c r="F18" s="8">
        <v>2400</v>
      </c>
    </row>
    <row r="19" spans="1:6">
      <c r="A19" s="14">
        <v>9892</v>
      </c>
      <c r="B19" s="5">
        <v>43268</v>
      </c>
      <c r="C19" t="s">
        <v>36</v>
      </c>
      <c r="D19" s="6" t="s">
        <v>14</v>
      </c>
      <c r="E19" s="7" t="s">
        <v>15</v>
      </c>
      <c r="F19" s="8">
        <v>1200</v>
      </c>
    </row>
    <row r="20" spans="1:6">
      <c r="A20" s="14">
        <v>9893</v>
      </c>
      <c r="B20" s="5">
        <v>43269</v>
      </c>
      <c r="C20" t="s">
        <v>37</v>
      </c>
      <c r="D20" s="6" t="s">
        <v>7</v>
      </c>
      <c r="E20" s="7" t="s">
        <v>12</v>
      </c>
      <c r="F20" s="8">
        <v>4200</v>
      </c>
    </row>
    <row r="21" spans="1:6">
      <c r="A21" s="14">
        <v>9894</v>
      </c>
      <c r="B21" s="5">
        <v>43270</v>
      </c>
      <c r="C21" t="s">
        <v>38</v>
      </c>
      <c r="D21" s="6" t="s">
        <v>7</v>
      </c>
      <c r="E21" s="7" t="s">
        <v>10</v>
      </c>
      <c r="F21" s="8">
        <v>1500</v>
      </c>
    </row>
    <row r="22" spans="1:6">
      <c r="A22" s="14">
        <v>9895</v>
      </c>
      <c r="B22" s="5">
        <v>43271</v>
      </c>
      <c r="C22" t="s">
        <v>39</v>
      </c>
      <c r="D22" s="6" t="s">
        <v>7</v>
      </c>
      <c r="E22" s="7" t="s">
        <v>8</v>
      </c>
      <c r="F22" s="8">
        <v>2333.3333333333321</v>
      </c>
    </row>
    <row r="23" spans="1:6">
      <c r="A23" s="14">
        <v>9896</v>
      </c>
      <c r="B23" s="5">
        <v>43272</v>
      </c>
      <c r="C23" t="s">
        <v>40</v>
      </c>
      <c r="D23" s="6" t="s">
        <v>14</v>
      </c>
      <c r="E23" s="7" t="s">
        <v>23</v>
      </c>
      <c r="F23" s="8">
        <v>3333.28</v>
      </c>
    </row>
    <row r="24" spans="1:6">
      <c r="A24" s="14">
        <v>9897</v>
      </c>
      <c r="B24" s="5">
        <v>43273</v>
      </c>
      <c r="C24" t="s">
        <v>41</v>
      </c>
      <c r="D24" s="6" t="s">
        <v>18</v>
      </c>
      <c r="E24" s="7" t="s">
        <v>27</v>
      </c>
      <c r="F24" s="8">
        <v>3299.94</v>
      </c>
    </row>
    <row r="25" spans="1:6">
      <c r="A25" s="14">
        <v>9898</v>
      </c>
      <c r="B25" s="5">
        <v>43274</v>
      </c>
      <c r="C25" t="s">
        <v>42</v>
      </c>
      <c r="D25" s="6" t="s">
        <v>21</v>
      </c>
      <c r="E25" s="7" t="s">
        <v>25</v>
      </c>
      <c r="F25" s="8">
        <v>2349.9699999999998</v>
      </c>
    </row>
    <row r="26" spans="1:6">
      <c r="A26" s="14">
        <v>9899</v>
      </c>
      <c r="B26" s="5">
        <v>43275</v>
      </c>
      <c r="C26" t="s">
        <v>43</v>
      </c>
      <c r="D26" s="6" t="s">
        <v>21</v>
      </c>
      <c r="E26" s="7" t="s">
        <v>22</v>
      </c>
      <c r="F26" s="8">
        <v>3066.6666666666665</v>
      </c>
    </row>
    <row r="27" spans="1:6">
      <c r="A27" s="14">
        <v>9900</v>
      </c>
      <c r="B27" s="5">
        <v>43276</v>
      </c>
      <c r="C27" t="s">
        <v>44</v>
      </c>
      <c r="D27" s="6" t="s">
        <v>18</v>
      </c>
      <c r="E27" s="7" t="s">
        <v>19</v>
      </c>
      <c r="F27" s="8">
        <v>2399.9733333333334</v>
      </c>
    </row>
    <row r="28" spans="1:6">
      <c r="A28" s="14">
        <v>9901</v>
      </c>
      <c r="B28" s="5">
        <v>43277</v>
      </c>
      <c r="C28" t="s">
        <v>45</v>
      </c>
      <c r="D28" s="6" t="s">
        <v>21</v>
      </c>
      <c r="E28" s="7" t="s">
        <v>25</v>
      </c>
      <c r="F28" s="8">
        <v>1350</v>
      </c>
    </row>
    <row r="29" spans="1:6">
      <c r="A29" s="14">
        <v>9902</v>
      </c>
      <c r="B29" s="5">
        <v>43278</v>
      </c>
      <c r="C29" t="s">
        <v>46</v>
      </c>
      <c r="D29" s="6" t="s">
        <v>18</v>
      </c>
      <c r="E29" s="7" t="s">
        <v>27</v>
      </c>
      <c r="F29" s="8">
        <v>2800</v>
      </c>
    </row>
    <row r="30" spans="1:6">
      <c r="A30" s="14">
        <v>9903</v>
      </c>
      <c r="B30" s="5">
        <v>43279</v>
      </c>
      <c r="C30" t="s">
        <v>47</v>
      </c>
      <c r="D30" s="6" t="s">
        <v>14</v>
      </c>
      <c r="E30" s="7" t="s">
        <v>23</v>
      </c>
      <c r="F30" s="8">
        <v>2000</v>
      </c>
    </row>
    <row r="31" spans="1:6">
      <c r="A31" s="14">
        <v>9904</v>
      </c>
      <c r="B31" s="5">
        <v>43280</v>
      </c>
      <c r="C31" t="s">
        <v>48</v>
      </c>
      <c r="D31" s="6" t="s">
        <v>7</v>
      </c>
      <c r="E31" s="7" t="s">
        <v>16</v>
      </c>
      <c r="F31" s="8">
        <v>2333.3333333333335</v>
      </c>
    </row>
    <row r="32" spans="1:6">
      <c r="A32" s="14">
        <v>9905</v>
      </c>
      <c r="B32" s="5">
        <v>43281</v>
      </c>
      <c r="C32" t="s">
        <v>49</v>
      </c>
      <c r="D32" s="6" t="s">
        <v>21</v>
      </c>
      <c r="E32" s="7" t="s">
        <v>22</v>
      </c>
      <c r="F32" s="8">
        <v>2500</v>
      </c>
    </row>
    <row r="33" spans="4:6">
      <c r="D33" s="11"/>
      <c r="F33" s="12"/>
    </row>
    <row r="34" spans="4:6">
      <c r="D34" s="11"/>
      <c r="F34" s="12"/>
    </row>
    <row r="35" spans="4:6">
      <c r="D35" s="11"/>
      <c r="F35" s="12"/>
    </row>
    <row r="36" spans="4:6">
      <c r="D36" s="11"/>
      <c r="F36" s="12"/>
    </row>
    <row r="37" spans="4:6">
      <c r="D37" s="11"/>
      <c r="F37" s="12"/>
    </row>
    <row r="38" spans="4:6">
      <c r="D38" s="11"/>
      <c r="F38" s="12"/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D63AD-D03E-4222-B36F-28013D5BA678}">
  <sheetPr>
    <tabColor theme="9" tint="0.79998168889431442"/>
  </sheetPr>
  <dimension ref="A1:H38"/>
  <sheetViews>
    <sheetView zoomScale="130" zoomScaleNormal="130" workbookViewId="0">
      <selection activeCell="H9" sqref="H9"/>
    </sheetView>
  </sheetViews>
  <sheetFormatPr defaultRowHeight="15"/>
  <cols>
    <col min="2" max="2" width="12.7109375" customWidth="1"/>
    <col min="3" max="3" width="20.28515625" bestFit="1" customWidth="1"/>
    <col min="4" max="4" width="6.85546875" style="33" bestFit="1" customWidth="1"/>
    <col min="5" max="5" width="20" style="10" bestFit="1" customWidth="1"/>
    <col min="6" max="6" width="12.7109375" style="33" bestFit="1" customWidth="1"/>
    <col min="7" max="7" width="3.7109375" customWidth="1"/>
    <col min="8" max="8" width="20.28515625" customWidth="1"/>
  </cols>
  <sheetData>
    <row r="1" spans="1:8" ht="36" customHeight="1">
      <c r="A1" s="55" t="s">
        <v>0</v>
      </c>
      <c r="B1" s="55"/>
      <c r="C1" s="55"/>
      <c r="D1" s="55"/>
      <c r="E1" s="55"/>
      <c r="F1" s="55"/>
    </row>
    <row r="2" spans="1:8" ht="15" customHeight="1">
      <c r="A2" s="2" t="s">
        <v>56</v>
      </c>
      <c r="B2" s="4" t="s">
        <v>100</v>
      </c>
      <c r="C2" s="1" t="s">
        <v>2</v>
      </c>
      <c r="D2" s="2" t="s">
        <v>3</v>
      </c>
      <c r="E2" s="3" t="s">
        <v>4</v>
      </c>
      <c r="F2" s="2" t="s">
        <v>5</v>
      </c>
      <c r="H2" s="4" t="s">
        <v>104</v>
      </c>
    </row>
    <row r="3" spans="1:8">
      <c r="A3" s="14">
        <v>9876</v>
      </c>
      <c r="B3" s="5">
        <v>43252</v>
      </c>
      <c r="C3" t="s">
        <v>6</v>
      </c>
      <c r="D3" s="6" t="s">
        <v>7</v>
      </c>
      <c r="E3" s="7" t="s">
        <v>8</v>
      </c>
      <c r="F3" s="8">
        <v>1999.9466666666667</v>
      </c>
      <c r="H3" s="17" t="e">
        <f>AVERAGE(F:F)</f>
        <v>#VALUE!</v>
      </c>
    </row>
    <row r="4" spans="1:8">
      <c r="A4" s="14">
        <v>9877</v>
      </c>
      <c r="B4" s="5">
        <v>43253</v>
      </c>
      <c r="C4" t="s">
        <v>9</v>
      </c>
      <c r="D4" s="6" t="s">
        <v>7</v>
      </c>
      <c r="E4" s="10" t="s">
        <v>10</v>
      </c>
      <c r="F4" s="8">
        <v>2625</v>
      </c>
      <c r="H4" s="17">
        <f>_xlfn.AGGREGATE(1,6,F:F)</f>
        <v>2571.41</v>
      </c>
    </row>
    <row r="5" spans="1:8">
      <c r="A5" s="14">
        <v>9878</v>
      </c>
      <c r="B5" s="5">
        <v>43254</v>
      </c>
      <c r="C5" t="s">
        <v>11</v>
      </c>
      <c r="D5" s="6" t="s">
        <v>7</v>
      </c>
      <c r="E5" s="10" t="s">
        <v>12</v>
      </c>
      <c r="F5" s="8">
        <v>2499.98</v>
      </c>
    </row>
    <row r="6" spans="1:8">
      <c r="A6" s="14">
        <v>9879</v>
      </c>
      <c r="B6" s="5">
        <v>43255</v>
      </c>
      <c r="C6" t="s">
        <v>13</v>
      </c>
      <c r="D6" s="6" t="s">
        <v>14</v>
      </c>
      <c r="E6" s="7" t="s">
        <v>15</v>
      </c>
      <c r="F6" s="8">
        <v>2933.333333333333</v>
      </c>
      <c r="H6" s="4" t="s">
        <v>105</v>
      </c>
    </row>
    <row r="7" spans="1:8">
      <c r="A7" s="14">
        <v>9880</v>
      </c>
      <c r="B7" s="5">
        <v>43256</v>
      </c>
      <c r="C7" t="s">
        <v>17</v>
      </c>
      <c r="D7" s="6" t="s">
        <v>18</v>
      </c>
      <c r="E7" s="7" t="s">
        <v>19</v>
      </c>
      <c r="F7" s="8">
        <v>3133.3333333333335</v>
      </c>
      <c r="H7" s="17">
        <f>SUM(F3:F21)</f>
        <v>48566.316666666658</v>
      </c>
    </row>
    <row r="8" spans="1:8">
      <c r="A8" s="14">
        <v>9881</v>
      </c>
      <c r="B8" s="5">
        <v>43257</v>
      </c>
      <c r="C8" t="s">
        <v>20</v>
      </c>
      <c r="D8" s="6" t="s">
        <v>21</v>
      </c>
      <c r="E8" s="7" t="s">
        <v>22</v>
      </c>
      <c r="F8" s="8">
        <v>3450</v>
      </c>
      <c r="H8" s="17">
        <f>_xlfn.AGGREGATE(9,5,F3:F21)</f>
        <v>19641.593333333331</v>
      </c>
    </row>
    <row r="9" spans="1:8">
      <c r="A9" s="14">
        <v>9882</v>
      </c>
      <c r="B9" s="5">
        <v>43258</v>
      </c>
      <c r="C9" t="s">
        <v>24</v>
      </c>
      <c r="D9" s="6" t="s">
        <v>21</v>
      </c>
      <c r="E9" s="7" t="s">
        <v>25</v>
      </c>
      <c r="F9" s="8">
        <v>1800</v>
      </c>
    </row>
    <row r="10" spans="1:8">
      <c r="A10" s="14">
        <v>9883</v>
      </c>
      <c r="B10" s="5">
        <v>43259</v>
      </c>
      <c r="C10" t="s">
        <v>26</v>
      </c>
      <c r="D10" s="6" t="s">
        <v>18</v>
      </c>
      <c r="E10" s="7" t="s">
        <v>27</v>
      </c>
      <c r="F10" s="8">
        <v>1200</v>
      </c>
    </row>
    <row r="11" spans="1:8" hidden="1">
      <c r="A11" s="14">
        <v>9884</v>
      </c>
      <c r="B11" s="5">
        <v>43260</v>
      </c>
      <c r="C11" t="s">
        <v>28</v>
      </c>
      <c r="D11" s="6" t="s">
        <v>14</v>
      </c>
      <c r="E11" s="7" t="s">
        <v>23</v>
      </c>
      <c r="F11" s="8">
        <v>3733.28</v>
      </c>
    </row>
    <row r="12" spans="1:8" hidden="1">
      <c r="A12" s="14">
        <v>9885</v>
      </c>
      <c r="B12" s="5">
        <v>43261</v>
      </c>
      <c r="C12" t="s">
        <v>29</v>
      </c>
      <c r="D12" s="6" t="s">
        <v>7</v>
      </c>
      <c r="E12" s="7" t="s">
        <v>16</v>
      </c>
      <c r="F12" s="8">
        <v>2249.91</v>
      </c>
      <c r="H12" s="40"/>
    </row>
    <row r="13" spans="1:8" hidden="1">
      <c r="A13" s="14">
        <v>9886</v>
      </c>
      <c r="B13" s="5">
        <v>43262</v>
      </c>
      <c r="C13" t="s">
        <v>30</v>
      </c>
      <c r="D13" s="6" t="s">
        <v>7</v>
      </c>
      <c r="E13" s="7" t="s">
        <v>16</v>
      </c>
      <c r="F13" s="8">
        <v>1750</v>
      </c>
    </row>
    <row r="14" spans="1:8" hidden="1">
      <c r="A14" s="14">
        <v>9887</v>
      </c>
      <c r="B14" s="5">
        <v>43263</v>
      </c>
      <c r="C14" t="s">
        <v>31</v>
      </c>
      <c r="D14" s="6" t="s">
        <v>14</v>
      </c>
      <c r="E14" s="7" t="s">
        <v>23</v>
      </c>
      <c r="F14" s="8">
        <v>3133.3333333333335</v>
      </c>
    </row>
    <row r="15" spans="1:8" hidden="1">
      <c r="A15" s="14">
        <v>9888</v>
      </c>
      <c r="B15" s="5">
        <v>43264</v>
      </c>
      <c r="C15" t="s">
        <v>32</v>
      </c>
      <c r="D15" s="6" t="s">
        <v>18</v>
      </c>
      <c r="E15" s="7" t="s">
        <v>27</v>
      </c>
      <c r="F15" s="8">
        <v>2933.2799999999997</v>
      </c>
    </row>
    <row r="16" spans="1:8" hidden="1">
      <c r="A16" s="14">
        <v>9889</v>
      </c>
      <c r="B16" s="5">
        <v>43265</v>
      </c>
      <c r="C16" t="s">
        <v>33</v>
      </c>
      <c r="D16" s="6" t="s">
        <v>21</v>
      </c>
      <c r="E16" s="7" t="s">
        <v>25</v>
      </c>
      <c r="F16" s="8">
        <v>3525</v>
      </c>
    </row>
    <row r="17" spans="1:6" hidden="1">
      <c r="A17" s="14">
        <v>9890</v>
      </c>
      <c r="B17" s="5">
        <v>43266</v>
      </c>
      <c r="C17" t="s">
        <v>34</v>
      </c>
      <c r="D17" s="6" t="s">
        <v>21</v>
      </c>
      <c r="E17" s="7" t="s">
        <v>22</v>
      </c>
      <c r="F17" s="8">
        <v>2299.92</v>
      </c>
    </row>
    <row r="18" spans="1:6" hidden="1">
      <c r="A18" s="14">
        <v>9891</v>
      </c>
      <c r="B18" s="5">
        <v>43267</v>
      </c>
      <c r="C18" t="s">
        <v>35</v>
      </c>
      <c r="D18" s="6" t="s">
        <v>18</v>
      </c>
      <c r="E18" s="7" t="s">
        <v>19</v>
      </c>
      <c r="F18" s="8">
        <v>2400</v>
      </c>
    </row>
    <row r="19" spans="1:6" hidden="1">
      <c r="A19" s="14">
        <v>9892</v>
      </c>
      <c r="B19" s="5">
        <v>43268</v>
      </c>
      <c r="C19" t="s">
        <v>36</v>
      </c>
      <c r="D19" s="6" t="s">
        <v>14</v>
      </c>
      <c r="E19" s="7" t="s">
        <v>15</v>
      </c>
      <c r="F19" s="8">
        <v>1200</v>
      </c>
    </row>
    <row r="20" spans="1:6" hidden="1">
      <c r="A20" s="14">
        <v>9893</v>
      </c>
      <c r="B20" s="5">
        <v>43269</v>
      </c>
      <c r="C20" t="s">
        <v>37</v>
      </c>
      <c r="D20" s="6" t="s">
        <v>7</v>
      </c>
      <c r="E20" s="7" t="s">
        <v>12</v>
      </c>
      <c r="F20" s="8">
        <v>4200</v>
      </c>
    </row>
    <row r="21" spans="1:6" hidden="1">
      <c r="A21" s="14">
        <v>9894</v>
      </c>
      <c r="B21" s="5">
        <v>43270</v>
      </c>
      <c r="C21" t="s">
        <v>38</v>
      </c>
      <c r="D21" s="6" t="s">
        <v>7</v>
      </c>
      <c r="E21" s="7" t="s">
        <v>10</v>
      </c>
      <c r="F21" s="8">
        <v>1500</v>
      </c>
    </row>
    <row r="22" spans="1:6">
      <c r="A22" s="14">
        <v>9895</v>
      </c>
      <c r="B22" s="5">
        <v>43271</v>
      </c>
      <c r="C22" t="s">
        <v>39</v>
      </c>
      <c r="D22" s="6" t="s">
        <v>7</v>
      </c>
      <c r="E22" s="7" t="s">
        <v>8</v>
      </c>
      <c r="F22" s="40" t="e">
        <v>#VALUE!</v>
      </c>
    </row>
    <row r="23" spans="1:6">
      <c r="A23" s="14">
        <v>9896</v>
      </c>
      <c r="B23" s="5">
        <v>43272</v>
      </c>
      <c r="C23" t="s">
        <v>40</v>
      </c>
      <c r="D23" s="6" t="s">
        <v>14</v>
      </c>
      <c r="E23" s="7" t="s">
        <v>23</v>
      </c>
      <c r="F23" s="8">
        <v>3333.28</v>
      </c>
    </row>
    <row r="24" spans="1:6">
      <c r="A24" s="14">
        <v>9897</v>
      </c>
      <c r="B24" s="5">
        <v>43273</v>
      </c>
      <c r="C24" t="s">
        <v>41</v>
      </c>
      <c r="D24" s="6" t="s">
        <v>18</v>
      </c>
      <c r="E24" s="7" t="s">
        <v>27</v>
      </c>
      <c r="F24" s="8">
        <v>3299.94</v>
      </c>
    </row>
    <row r="25" spans="1:6">
      <c r="A25" s="14">
        <v>9898</v>
      </c>
      <c r="B25" s="5">
        <v>43274</v>
      </c>
      <c r="C25" t="s">
        <v>42</v>
      </c>
      <c r="D25" s="6" t="s">
        <v>21</v>
      </c>
      <c r="E25" s="7" t="s">
        <v>25</v>
      </c>
      <c r="F25" s="8">
        <v>2349.9699999999998</v>
      </c>
    </row>
    <row r="26" spans="1:6">
      <c r="A26" s="14">
        <v>9899</v>
      </c>
      <c r="B26" s="5">
        <v>43275</v>
      </c>
      <c r="C26" t="s">
        <v>43</v>
      </c>
      <c r="D26" s="6" t="s">
        <v>21</v>
      </c>
      <c r="E26" s="7" t="s">
        <v>22</v>
      </c>
      <c r="F26" s="8">
        <v>3066.6666666666665</v>
      </c>
    </row>
    <row r="27" spans="1:6">
      <c r="A27" s="14">
        <v>9900</v>
      </c>
      <c r="B27" s="5">
        <v>43276</v>
      </c>
      <c r="C27" t="s">
        <v>44</v>
      </c>
      <c r="D27" s="6" t="s">
        <v>18</v>
      </c>
      <c r="E27" s="7" t="s">
        <v>19</v>
      </c>
      <c r="F27" s="8">
        <v>2399.9733333333334</v>
      </c>
    </row>
    <row r="28" spans="1:6">
      <c r="A28" s="14">
        <v>9901</v>
      </c>
      <c r="B28" s="5">
        <v>43277</v>
      </c>
      <c r="C28" t="s">
        <v>45</v>
      </c>
      <c r="D28" s="6" t="s">
        <v>21</v>
      </c>
      <c r="E28" s="7" t="s">
        <v>25</v>
      </c>
      <c r="F28" s="8">
        <v>1350</v>
      </c>
    </row>
    <row r="29" spans="1:6">
      <c r="A29" s="14">
        <v>9902</v>
      </c>
      <c r="B29" s="5">
        <v>43278</v>
      </c>
      <c r="C29" t="s">
        <v>46</v>
      </c>
      <c r="D29" s="6" t="s">
        <v>18</v>
      </c>
      <c r="E29" s="7" t="s">
        <v>27</v>
      </c>
      <c r="F29" s="8">
        <v>2800</v>
      </c>
    </row>
    <row r="30" spans="1:6">
      <c r="A30" s="14">
        <v>9903</v>
      </c>
      <c r="B30" s="5">
        <v>43279</v>
      </c>
      <c r="C30" t="s">
        <v>47</v>
      </c>
      <c r="D30" s="6" t="s">
        <v>14</v>
      </c>
      <c r="E30" s="7" t="s">
        <v>23</v>
      </c>
      <c r="F30" s="40" t="e">
        <v>#VALUE!</v>
      </c>
    </row>
    <row r="31" spans="1:6">
      <c r="A31" s="14">
        <v>9904</v>
      </c>
      <c r="B31" s="5">
        <v>43280</v>
      </c>
      <c r="C31" t="s">
        <v>48</v>
      </c>
      <c r="D31" s="6" t="s">
        <v>7</v>
      </c>
      <c r="E31" s="7" t="s">
        <v>16</v>
      </c>
      <c r="F31" s="8">
        <v>2333.3333333333335</v>
      </c>
    </row>
    <row r="32" spans="1:6">
      <c r="A32" s="14">
        <v>9905</v>
      </c>
      <c r="B32" s="5">
        <v>43281</v>
      </c>
      <c r="C32" t="s">
        <v>49</v>
      </c>
      <c r="D32" s="6" t="s">
        <v>21</v>
      </c>
      <c r="E32" s="7" t="s">
        <v>22</v>
      </c>
      <c r="F32" s="8">
        <v>2500</v>
      </c>
    </row>
    <row r="33" spans="4:6">
      <c r="D33" s="11"/>
      <c r="F33" s="12"/>
    </row>
    <row r="34" spans="4:6">
      <c r="D34" s="11"/>
      <c r="F34" s="12"/>
    </row>
    <row r="35" spans="4:6">
      <c r="D35" s="11"/>
      <c r="F35" s="12"/>
    </row>
    <row r="36" spans="4:6">
      <c r="D36" s="11"/>
      <c r="F36" s="12"/>
    </row>
    <row r="37" spans="4:6">
      <c r="D37" s="11"/>
      <c r="F37" s="12"/>
    </row>
    <row r="38" spans="4:6">
      <c r="D38" s="11"/>
      <c r="F38" s="12"/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8F312-72B0-4CA5-92E3-B6E306943D7D}">
  <sheetPr>
    <tabColor theme="9" tint="0.59999389629810485"/>
  </sheetPr>
  <dimension ref="A1:J38"/>
  <sheetViews>
    <sheetView zoomScale="130" zoomScaleNormal="130" workbookViewId="0">
      <selection activeCell="I5" sqref="I5"/>
    </sheetView>
  </sheetViews>
  <sheetFormatPr defaultRowHeight="15"/>
  <cols>
    <col min="1" max="1" width="12.42578125" customWidth="1"/>
    <col min="2" max="2" width="22.5703125" customWidth="1"/>
    <col min="3" max="3" width="9.28515625" style="33" bestFit="1" customWidth="1"/>
    <col min="4" max="4" width="11.28515625" style="33" bestFit="1" customWidth="1"/>
    <col min="5" max="5" width="8.42578125" style="14" bestFit="1" customWidth="1"/>
    <col min="6" max="6" width="12.7109375" style="33" customWidth="1"/>
    <col min="7" max="7" width="16.7109375" style="33" customWidth="1"/>
    <col min="8" max="8" width="3.7109375" customWidth="1"/>
    <col min="9" max="9" width="18.7109375" bestFit="1" customWidth="1"/>
    <col min="10" max="10" width="12.7109375" bestFit="1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1" t="s">
        <v>1</v>
      </c>
      <c r="B2" s="1" t="s">
        <v>2</v>
      </c>
      <c r="C2" s="2" t="s">
        <v>93</v>
      </c>
      <c r="D2" s="2" t="s">
        <v>94</v>
      </c>
      <c r="E2" s="36" t="s">
        <v>95</v>
      </c>
      <c r="F2" s="2" t="s">
        <v>96</v>
      </c>
      <c r="G2" s="2" t="s">
        <v>5</v>
      </c>
      <c r="I2" s="4" t="s">
        <v>105</v>
      </c>
      <c r="J2" s="53"/>
    </row>
    <row r="3" spans="1:10">
      <c r="A3" s="5">
        <v>43252</v>
      </c>
      <c r="B3" t="s">
        <v>6</v>
      </c>
      <c r="C3" s="11">
        <v>7</v>
      </c>
      <c r="D3" s="12">
        <v>214.28</v>
      </c>
      <c r="E3" s="14">
        <v>3</v>
      </c>
      <c r="F3" s="12">
        <f>IFERROR(D3/E3,0)</f>
        <v>71.426666666666662</v>
      </c>
      <c r="G3" s="8">
        <f t="array" ref="G3:G32">D3:D32*C3:C32+F3:F32*C3:C32</f>
        <v>1999.9466666666667</v>
      </c>
      <c r="I3" s="17">
        <f>SUM(G3:G32)</f>
        <v>76332.813333333324</v>
      </c>
    </row>
    <row r="4" spans="1:10">
      <c r="A4" s="5">
        <v>43253</v>
      </c>
      <c r="B4" t="s">
        <v>9</v>
      </c>
      <c r="C4" s="11">
        <v>5</v>
      </c>
      <c r="D4" s="12">
        <v>350</v>
      </c>
      <c r="E4" s="14">
        <v>2</v>
      </c>
      <c r="F4" s="12">
        <f t="shared" ref="F4:F32" si="0">IFERROR(D4/E4,0)</f>
        <v>175</v>
      </c>
      <c r="G4" s="8">
        <v>2625</v>
      </c>
      <c r="I4" s="17">
        <f t="array" ref="I4">SUM(D3:D32*C3:C32,F3:F32*C3:C32)</f>
        <v>76332.813333333339</v>
      </c>
    </row>
    <row r="5" spans="1:10">
      <c r="A5" s="5">
        <v>43254</v>
      </c>
      <c r="B5" t="s">
        <v>11</v>
      </c>
      <c r="C5" s="11">
        <v>14</v>
      </c>
      <c r="D5" s="12">
        <v>178.57</v>
      </c>
      <c r="E5" s="14">
        <v>0</v>
      </c>
      <c r="F5" s="12">
        <f t="shared" si="0"/>
        <v>0</v>
      </c>
      <c r="G5" s="8">
        <v>2499.98</v>
      </c>
      <c r="I5" s="8"/>
    </row>
    <row r="6" spans="1:10">
      <c r="A6" s="5">
        <v>43255</v>
      </c>
      <c r="B6" t="s">
        <v>13</v>
      </c>
      <c r="C6" s="11">
        <v>10</v>
      </c>
      <c r="D6" s="12">
        <v>220</v>
      </c>
      <c r="E6" s="14">
        <v>3</v>
      </c>
      <c r="F6" s="12">
        <f t="shared" si="0"/>
        <v>73.333333333333329</v>
      </c>
      <c r="G6" s="8">
        <v>2933.333333333333</v>
      </c>
    </row>
    <row r="7" spans="1:10">
      <c r="A7" s="5">
        <v>43256</v>
      </c>
      <c r="B7" t="s">
        <v>17</v>
      </c>
      <c r="C7" s="11">
        <v>4</v>
      </c>
      <c r="D7" s="12">
        <v>587.5</v>
      </c>
      <c r="E7" s="14">
        <v>3</v>
      </c>
      <c r="F7" s="12">
        <f t="shared" si="0"/>
        <v>195.83333333333334</v>
      </c>
      <c r="G7" s="8">
        <v>3133.3333333333335</v>
      </c>
    </row>
    <row r="8" spans="1:10">
      <c r="A8" s="5">
        <v>43257</v>
      </c>
      <c r="B8" t="s">
        <v>20</v>
      </c>
      <c r="C8" s="11">
        <v>8</v>
      </c>
      <c r="D8" s="12">
        <v>287.5</v>
      </c>
      <c r="E8" s="14">
        <v>2</v>
      </c>
      <c r="F8" s="12">
        <f t="shared" si="0"/>
        <v>143.75</v>
      </c>
      <c r="G8" s="8">
        <v>3450</v>
      </c>
    </row>
    <row r="9" spans="1:10">
      <c r="A9" s="5">
        <v>43258</v>
      </c>
      <c r="B9" t="s">
        <v>24</v>
      </c>
      <c r="C9" s="11">
        <v>6</v>
      </c>
      <c r="D9" s="12">
        <v>300</v>
      </c>
      <c r="E9" s="14">
        <v>0</v>
      </c>
      <c r="F9" s="12">
        <f t="shared" si="0"/>
        <v>0</v>
      </c>
      <c r="G9" s="8">
        <v>1800</v>
      </c>
    </row>
    <row r="10" spans="1:10">
      <c r="A10" s="5">
        <v>43259</v>
      </c>
      <c r="B10" t="s">
        <v>26</v>
      </c>
      <c r="C10" s="11">
        <v>3</v>
      </c>
      <c r="D10" s="12">
        <v>300</v>
      </c>
      <c r="E10" s="14">
        <v>3</v>
      </c>
      <c r="F10" s="12">
        <f t="shared" si="0"/>
        <v>100</v>
      </c>
      <c r="G10" s="8">
        <v>1200</v>
      </c>
    </row>
    <row r="11" spans="1:10">
      <c r="A11" s="5">
        <v>43260</v>
      </c>
      <c r="B11" t="s">
        <v>28</v>
      </c>
      <c r="C11" s="11">
        <v>12</v>
      </c>
      <c r="D11" s="12">
        <v>233.33</v>
      </c>
      <c r="E11" s="14">
        <v>3</v>
      </c>
      <c r="F11" s="12">
        <f t="shared" si="0"/>
        <v>77.776666666666671</v>
      </c>
      <c r="G11" s="8">
        <v>3733.28</v>
      </c>
    </row>
    <row r="12" spans="1:10">
      <c r="A12" s="5">
        <v>43261</v>
      </c>
      <c r="B12" t="s">
        <v>29</v>
      </c>
      <c r="C12" s="11">
        <v>9</v>
      </c>
      <c r="D12" s="12">
        <v>166.66</v>
      </c>
      <c r="E12" s="14">
        <v>2</v>
      </c>
      <c r="F12" s="12">
        <f t="shared" si="0"/>
        <v>83.33</v>
      </c>
      <c r="G12" s="8">
        <v>2249.91</v>
      </c>
    </row>
    <row r="13" spans="1:10">
      <c r="A13" s="5">
        <v>43262</v>
      </c>
      <c r="B13" t="s">
        <v>30</v>
      </c>
      <c r="C13" s="11">
        <v>7</v>
      </c>
      <c r="D13" s="12">
        <v>250</v>
      </c>
      <c r="E13" s="14">
        <v>0</v>
      </c>
      <c r="F13" s="12">
        <f t="shared" si="0"/>
        <v>0</v>
      </c>
      <c r="G13" s="8">
        <v>1750</v>
      </c>
    </row>
    <row r="14" spans="1:10">
      <c r="A14" s="5">
        <v>43263</v>
      </c>
      <c r="B14" t="s">
        <v>31</v>
      </c>
      <c r="C14" s="11">
        <v>4</v>
      </c>
      <c r="D14" s="12">
        <v>587.5</v>
      </c>
      <c r="E14" s="14">
        <v>3</v>
      </c>
      <c r="F14" s="12">
        <f t="shared" si="0"/>
        <v>195.83333333333334</v>
      </c>
      <c r="G14" s="8">
        <v>3133.3333333333335</v>
      </c>
    </row>
    <row r="15" spans="1:10">
      <c r="A15" s="5">
        <v>43264</v>
      </c>
      <c r="B15" t="s">
        <v>32</v>
      </c>
      <c r="C15" s="11">
        <v>7</v>
      </c>
      <c r="D15" s="12">
        <v>314.27999999999997</v>
      </c>
      <c r="E15" s="14">
        <v>3</v>
      </c>
      <c r="F15" s="12">
        <f t="shared" si="0"/>
        <v>104.75999999999999</v>
      </c>
      <c r="G15" s="8">
        <v>2933.2799999999997</v>
      </c>
    </row>
    <row r="16" spans="1:10">
      <c r="A16" s="5">
        <v>43265</v>
      </c>
      <c r="B16" t="s">
        <v>33</v>
      </c>
      <c r="C16" s="11">
        <v>5</v>
      </c>
      <c r="D16" s="12">
        <v>470</v>
      </c>
      <c r="E16" s="14">
        <v>2</v>
      </c>
      <c r="F16" s="12">
        <f t="shared" si="0"/>
        <v>235</v>
      </c>
      <c r="G16" s="8">
        <v>3525</v>
      </c>
    </row>
    <row r="17" spans="1:7">
      <c r="A17" s="5">
        <v>43266</v>
      </c>
      <c r="B17" t="s">
        <v>34</v>
      </c>
      <c r="C17" s="11">
        <v>14</v>
      </c>
      <c r="D17" s="12">
        <v>164.28</v>
      </c>
      <c r="E17" s="14">
        <v>0</v>
      </c>
      <c r="F17" s="12">
        <f t="shared" si="0"/>
        <v>0</v>
      </c>
      <c r="G17" s="8">
        <v>2299.92</v>
      </c>
    </row>
    <row r="18" spans="1:7">
      <c r="A18" s="5">
        <v>43267</v>
      </c>
      <c r="B18" t="s">
        <v>35</v>
      </c>
      <c r="C18" s="11">
        <v>10</v>
      </c>
      <c r="D18" s="12">
        <v>180</v>
      </c>
      <c r="E18" s="14">
        <v>3</v>
      </c>
      <c r="F18" s="12">
        <f t="shared" si="0"/>
        <v>60</v>
      </c>
      <c r="G18" s="8">
        <v>2400</v>
      </c>
    </row>
    <row r="19" spans="1:7">
      <c r="A19" s="5">
        <v>43268</v>
      </c>
      <c r="B19" t="s">
        <v>36</v>
      </c>
      <c r="C19" s="11">
        <v>4</v>
      </c>
      <c r="D19" s="12">
        <v>225</v>
      </c>
      <c r="E19" s="14">
        <v>3</v>
      </c>
      <c r="F19" s="12">
        <f t="shared" si="0"/>
        <v>75</v>
      </c>
      <c r="G19" s="8">
        <v>1200</v>
      </c>
    </row>
    <row r="20" spans="1:7">
      <c r="A20" s="5">
        <v>43269</v>
      </c>
      <c r="B20" t="s">
        <v>37</v>
      </c>
      <c r="C20" s="11">
        <v>8</v>
      </c>
      <c r="D20" s="12">
        <v>350</v>
      </c>
      <c r="E20" s="14">
        <v>2</v>
      </c>
      <c r="F20" s="12">
        <f t="shared" si="0"/>
        <v>175</v>
      </c>
      <c r="G20" s="8">
        <v>4200</v>
      </c>
    </row>
    <row r="21" spans="1:7">
      <c r="A21" s="5">
        <v>43270</v>
      </c>
      <c r="B21" t="s">
        <v>38</v>
      </c>
      <c r="C21" s="11">
        <v>6</v>
      </c>
      <c r="D21" s="12">
        <v>250</v>
      </c>
      <c r="E21" s="14">
        <v>0</v>
      </c>
      <c r="F21" s="12">
        <f t="shared" si="0"/>
        <v>0</v>
      </c>
      <c r="G21" s="8">
        <v>1500</v>
      </c>
    </row>
    <row r="22" spans="1:7">
      <c r="A22" s="5">
        <v>43271</v>
      </c>
      <c r="B22" t="s">
        <v>39</v>
      </c>
      <c r="C22" s="11">
        <v>3</v>
      </c>
      <c r="D22" s="12">
        <v>583.33333333333303</v>
      </c>
      <c r="E22" s="14">
        <v>3</v>
      </c>
      <c r="F22" s="12">
        <f t="shared" si="0"/>
        <v>194.44444444444434</v>
      </c>
      <c r="G22" s="8">
        <v>2333.3333333333321</v>
      </c>
    </row>
    <row r="23" spans="1:7">
      <c r="A23" s="5">
        <v>43272</v>
      </c>
      <c r="B23" t="s">
        <v>40</v>
      </c>
      <c r="C23" s="11">
        <v>12</v>
      </c>
      <c r="D23" s="12">
        <v>208.33</v>
      </c>
      <c r="E23" s="14">
        <v>3</v>
      </c>
      <c r="F23" s="12">
        <f t="shared" si="0"/>
        <v>69.443333333333342</v>
      </c>
      <c r="G23" s="8">
        <v>3333.28</v>
      </c>
    </row>
    <row r="24" spans="1:7">
      <c r="A24" s="5">
        <v>43273</v>
      </c>
      <c r="B24" t="s">
        <v>41</v>
      </c>
      <c r="C24" s="11">
        <v>9</v>
      </c>
      <c r="D24" s="12">
        <v>244.44</v>
      </c>
      <c r="E24" s="14">
        <v>2</v>
      </c>
      <c r="F24" s="12">
        <f t="shared" si="0"/>
        <v>122.22</v>
      </c>
      <c r="G24" s="8">
        <v>3299.94</v>
      </c>
    </row>
    <row r="25" spans="1:7">
      <c r="A25" s="5">
        <v>43274</v>
      </c>
      <c r="B25" t="s">
        <v>42</v>
      </c>
      <c r="C25" s="11">
        <v>7</v>
      </c>
      <c r="D25" s="12">
        <v>335.71</v>
      </c>
      <c r="E25" s="14">
        <v>0</v>
      </c>
      <c r="F25" s="12">
        <f t="shared" si="0"/>
        <v>0</v>
      </c>
      <c r="G25" s="8">
        <v>2349.9699999999998</v>
      </c>
    </row>
    <row r="26" spans="1:7">
      <c r="A26" s="5">
        <v>43275</v>
      </c>
      <c r="B26" t="s">
        <v>43</v>
      </c>
      <c r="C26" s="11">
        <v>4</v>
      </c>
      <c r="D26" s="12">
        <v>575</v>
      </c>
      <c r="E26" s="14">
        <v>3</v>
      </c>
      <c r="F26" s="12">
        <f t="shared" si="0"/>
        <v>191.66666666666666</v>
      </c>
      <c r="G26" s="8">
        <v>3066.6666666666665</v>
      </c>
    </row>
    <row r="27" spans="1:7">
      <c r="A27" s="5">
        <v>43276</v>
      </c>
      <c r="B27" t="s">
        <v>44</v>
      </c>
      <c r="C27" s="11">
        <v>7</v>
      </c>
      <c r="D27" s="12">
        <v>257.14</v>
      </c>
      <c r="E27" s="14">
        <v>3</v>
      </c>
      <c r="F27" s="12">
        <f t="shared" si="0"/>
        <v>85.713333333333324</v>
      </c>
      <c r="G27" s="8">
        <v>2399.9733333333334</v>
      </c>
    </row>
    <row r="28" spans="1:7">
      <c r="A28" s="5">
        <v>43277</v>
      </c>
      <c r="B28" t="s">
        <v>45</v>
      </c>
      <c r="C28" s="11">
        <v>5</v>
      </c>
      <c r="D28" s="12">
        <v>180</v>
      </c>
      <c r="E28" s="14">
        <v>2</v>
      </c>
      <c r="F28" s="12">
        <f t="shared" si="0"/>
        <v>90</v>
      </c>
      <c r="G28" s="8">
        <v>1350</v>
      </c>
    </row>
    <row r="29" spans="1:7">
      <c r="A29" s="5">
        <v>43278</v>
      </c>
      <c r="B29" t="s">
        <v>46</v>
      </c>
      <c r="C29" s="11">
        <v>14</v>
      </c>
      <c r="D29" s="12">
        <v>200</v>
      </c>
      <c r="E29" s="14">
        <v>0</v>
      </c>
      <c r="F29" s="12">
        <f t="shared" si="0"/>
        <v>0</v>
      </c>
      <c r="G29" s="8">
        <v>2800</v>
      </c>
    </row>
    <row r="30" spans="1:7">
      <c r="A30" s="5">
        <v>43279</v>
      </c>
      <c r="B30" t="s">
        <v>47</v>
      </c>
      <c r="C30" s="11">
        <v>10</v>
      </c>
      <c r="D30" s="12">
        <v>150</v>
      </c>
      <c r="E30" s="14">
        <v>3</v>
      </c>
      <c r="F30" s="12">
        <f t="shared" si="0"/>
        <v>50</v>
      </c>
      <c r="G30" s="8">
        <v>2000</v>
      </c>
    </row>
    <row r="31" spans="1:7">
      <c r="A31" s="5">
        <v>43280</v>
      </c>
      <c r="B31" t="s">
        <v>48</v>
      </c>
      <c r="C31" s="11">
        <v>4</v>
      </c>
      <c r="D31" s="12">
        <v>437.5</v>
      </c>
      <c r="E31" s="14">
        <v>3</v>
      </c>
      <c r="F31" s="12">
        <f t="shared" si="0"/>
        <v>145.83333333333334</v>
      </c>
      <c r="G31" s="8">
        <v>2333.3333333333335</v>
      </c>
    </row>
    <row r="32" spans="1:7">
      <c r="A32" s="5">
        <v>43281</v>
      </c>
      <c r="B32" t="s">
        <v>49</v>
      </c>
      <c r="C32" s="11">
        <v>8</v>
      </c>
      <c r="D32" s="12">
        <v>312.5</v>
      </c>
      <c r="E32" s="14">
        <v>0</v>
      </c>
      <c r="F32" s="12">
        <f t="shared" si="0"/>
        <v>0</v>
      </c>
      <c r="G32" s="8">
        <v>2500</v>
      </c>
    </row>
    <row r="33" spans="3:7">
      <c r="C33" s="11"/>
      <c r="G33" s="12"/>
    </row>
    <row r="34" spans="3:7">
      <c r="C34" s="11"/>
      <c r="G34" s="12"/>
    </row>
    <row r="35" spans="3:7">
      <c r="C35" s="11"/>
      <c r="G35" s="12"/>
    </row>
    <row r="36" spans="3:7">
      <c r="C36" s="11"/>
      <c r="G36" s="12"/>
    </row>
    <row r="37" spans="3:7">
      <c r="C37" s="11"/>
      <c r="G37" s="12"/>
    </row>
    <row r="38" spans="3:7">
      <c r="C38" s="11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D94D1-4700-4ABF-A508-25C194106CC6}">
  <sheetPr>
    <tabColor theme="9" tint="0.39997558519241921"/>
  </sheetPr>
  <dimension ref="A1:G38"/>
  <sheetViews>
    <sheetView zoomScale="130" zoomScaleNormal="130" workbookViewId="0">
      <selection activeCell="C3" sqref="C3"/>
    </sheetView>
  </sheetViews>
  <sheetFormatPr defaultRowHeight="15"/>
  <cols>
    <col min="1" max="1" width="12.42578125" customWidth="1"/>
    <col min="2" max="2" width="20.7109375" customWidth="1"/>
    <col min="3" max="3" width="15.7109375" customWidth="1"/>
    <col min="4" max="4" width="28.85546875" bestFit="1" customWidth="1"/>
    <col min="5" max="5" width="6.85546875" style="33" bestFit="1" customWidth="1"/>
    <col min="6" max="6" width="19.5703125" style="10" customWidth="1"/>
    <col min="7" max="7" width="16.7109375" style="33" customWidth="1"/>
    <col min="8" max="8" width="3.7109375" customWidth="1"/>
    <col min="9" max="9" width="16.855468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1" t="s">
        <v>1</v>
      </c>
      <c r="B2" s="1" t="s">
        <v>2</v>
      </c>
      <c r="C2" s="1" t="s">
        <v>137</v>
      </c>
      <c r="D2" s="1" t="s">
        <v>106</v>
      </c>
      <c r="E2" s="2" t="s">
        <v>3</v>
      </c>
      <c r="F2" s="3" t="s">
        <v>4</v>
      </c>
      <c r="G2" s="2" t="s">
        <v>5</v>
      </c>
    </row>
    <row r="3" spans="1:7">
      <c r="A3" s="5">
        <v>43252</v>
      </c>
      <c r="B3" t="s">
        <v>6</v>
      </c>
      <c r="C3">
        <f>LEN(B3)</f>
        <v>19</v>
      </c>
      <c r="D3" s="42" t="s">
        <v>107</v>
      </c>
      <c r="E3" s="6" t="s">
        <v>7</v>
      </c>
      <c r="F3" s="7" t="s">
        <v>8</v>
      </c>
      <c r="G3" s="8">
        <v>1499.96</v>
      </c>
    </row>
    <row r="4" spans="1:7">
      <c r="A4" s="5">
        <v>43253</v>
      </c>
      <c r="B4" t="s">
        <v>9</v>
      </c>
      <c r="C4">
        <f t="shared" ref="C4:C32" si="0">LEN(B4)</f>
        <v>12</v>
      </c>
      <c r="D4" s="42" t="s">
        <v>125</v>
      </c>
      <c r="E4" s="6" t="s">
        <v>7</v>
      </c>
      <c r="F4" s="10" t="s">
        <v>10</v>
      </c>
      <c r="G4" s="8">
        <v>1750</v>
      </c>
    </row>
    <row r="5" spans="1:7">
      <c r="A5" s="5">
        <v>43254</v>
      </c>
      <c r="B5" t="s">
        <v>11</v>
      </c>
      <c r="C5">
        <f t="shared" si="0"/>
        <v>14</v>
      </c>
      <c r="D5" s="42" t="s">
        <v>126</v>
      </c>
      <c r="E5" s="6" t="s">
        <v>7</v>
      </c>
      <c r="F5" s="10" t="s">
        <v>12</v>
      </c>
      <c r="G5" s="8">
        <v>2499.98</v>
      </c>
    </row>
    <row r="6" spans="1:7">
      <c r="A6" s="5">
        <v>43255</v>
      </c>
      <c r="B6" t="s">
        <v>13</v>
      </c>
      <c r="C6">
        <f t="shared" si="0"/>
        <v>15</v>
      </c>
      <c r="D6" s="42" t="s">
        <v>136</v>
      </c>
      <c r="E6" s="6" t="s">
        <v>14</v>
      </c>
      <c r="F6" s="7" t="s">
        <v>15</v>
      </c>
      <c r="G6" s="8">
        <v>2200</v>
      </c>
    </row>
    <row r="7" spans="1:7">
      <c r="A7" s="5">
        <v>43256</v>
      </c>
      <c r="B7" t="s">
        <v>17</v>
      </c>
      <c r="C7">
        <f t="shared" si="0"/>
        <v>11</v>
      </c>
      <c r="D7" s="42" t="s">
        <v>108</v>
      </c>
      <c r="E7" s="6" t="s">
        <v>18</v>
      </c>
      <c r="F7" s="7" t="s">
        <v>19</v>
      </c>
      <c r="G7" s="8">
        <v>2350</v>
      </c>
    </row>
    <row r="8" spans="1:7">
      <c r="A8" s="5">
        <v>43257</v>
      </c>
      <c r="B8" t="s">
        <v>20</v>
      </c>
      <c r="C8">
        <f t="shared" si="0"/>
        <v>14</v>
      </c>
      <c r="D8" s="42" t="s">
        <v>127</v>
      </c>
      <c r="E8" s="6" t="s">
        <v>21</v>
      </c>
      <c r="F8" s="7" t="s">
        <v>22</v>
      </c>
      <c r="G8" s="8">
        <v>2300</v>
      </c>
    </row>
    <row r="9" spans="1:7">
      <c r="A9" s="5">
        <v>43258</v>
      </c>
      <c r="B9" t="s">
        <v>24</v>
      </c>
      <c r="C9">
        <f t="shared" si="0"/>
        <v>12</v>
      </c>
      <c r="D9" s="42" t="s">
        <v>111</v>
      </c>
      <c r="E9" s="6" t="s">
        <v>21</v>
      </c>
      <c r="F9" s="7" t="s">
        <v>25</v>
      </c>
      <c r="G9" s="8">
        <v>1800</v>
      </c>
    </row>
    <row r="10" spans="1:7">
      <c r="A10" s="5">
        <v>43259</v>
      </c>
      <c r="B10" t="s">
        <v>26</v>
      </c>
      <c r="C10">
        <f t="shared" si="0"/>
        <v>12</v>
      </c>
      <c r="D10" s="42" t="s">
        <v>128</v>
      </c>
      <c r="E10" s="6" t="s">
        <v>18</v>
      </c>
      <c r="F10" s="7" t="s">
        <v>27</v>
      </c>
      <c r="G10" s="8">
        <v>900</v>
      </c>
    </row>
    <row r="11" spans="1:7">
      <c r="A11" s="5">
        <v>43260</v>
      </c>
      <c r="B11" t="s">
        <v>28</v>
      </c>
      <c r="C11">
        <f t="shared" si="0"/>
        <v>16</v>
      </c>
      <c r="D11" s="42" t="s">
        <v>109</v>
      </c>
      <c r="E11" s="6" t="s">
        <v>14</v>
      </c>
      <c r="F11" s="7" t="s">
        <v>23</v>
      </c>
      <c r="G11" s="8">
        <v>2799.96</v>
      </c>
    </row>
    <row r="12" spans="1:7">
      <c r="A12" s="5">
        <v>43261</v>
      </c>
      <c r="B12" t="s">
        <v>29</v>
      </c>
      <c r="C12">
        <f t="shared" si="0"/>
        <v>16</v>
      </c>
      <c r="D12" s="42" t="s">
        <v>112</v>
      </c>
      <c r="E12" s="6" t="s">
        <v>7</v>
      </c>
      <c r="F12" s="7" t="s">
        <v>16</v>
      </c>
      <c r="G12" s="8">
        <v>1499.94</v>
      </c>
    </row>
    <row r="13" spans="1:7">
      <c r="A13" s="5">
        <v>43262</v>
      </c>
      <c r="B13" t="s">
        <v>30</v>
      </c>
      <c r="C13">
        <f t="shared" si="0"/>
        <v>12</v>
      </c>
      <c r="D13" s="42" t="s">
        <v>113</v>
      </c>
      <c r="E13" s="6" t="s">
        <v>7</v>
      </c>
      <c r="F13" s="7" t="s">
        <v>16</v>
      </c>
      <c r="G13" s="8">
        <v>1750</v>
      </c>
    </row>
    <row r="14" spans="1:7">
      <c r="A14" s="5">
        <v>43263</v>
      </c>
      <c r="B14" t="s">
        <v>31</v>
      </c>
      <c r="C14">
        <f t="shared" si="0"/>
        <v>13</v>
      </c>
      <c r="D14" s="42" t="s">
        <v>110</v>
      </c>
      <c r="E14" s="6" t="s">
        <v>14</v>
      </c>
      <c r="F14" s="7" t="s">
        <v>23</v>
      </c>
      <c r="G14" s="8">
        <v>2350</v>
      </c>
    </row>
    <row r="15" spans="1:7">
      <c r="A15" s="5">
        <v>43264</v>
      </c>
      <c r="B15" t="s">
        <v>32</v>
      </c>
      <c r="C15">
        <f t="shared" si="0"/>
        <v>13</v>
      </c>
      <c r="D15" s="42" t="s">
        <v>129</v>
      </c>
      <c r="E15" s="6" t="s">
        <v>18</v>
      </c>
      <c r="F15" s="7" t="s">
        <v>27</v>
      </c>
      <c r="G15" s="8">
        <v>2199.96</v>
      </c>
    </row>
    <row r="16" spans="1:7">
      <c r="A16" s="5">
        <v>43265</v>
      </c>
      <c r="B16" t="s">
        <v>33</v>
      </c>
      <c r="C16">
        <f t="shared" si="0"/>
        <v>13</v>
      </c>
      <c r="D16" s="42" t="s">
        <v>114</v>
      </c>
      <c r="E16" s="6" t="s">
        <v>21</v>
      </c>
      <c r="F16" s="7" t="s">
        <v>25</v>
      </c>
      <c r="G16" s="8">
        <v>2350</v>
      </c>
    </row>
    <row r="17" spans="1:7">
      <c r="A17" s="5">
        <v>43266</v>
      </c>
      <c r="B17" t="s">
        <v>34</v>
      </c>
      <c r="C17">
        <f t="shared" si="0"/>
        <v>13</v>
      </c>
      <c r="D17" s="42" t="s">
        <v>130</v>
      </c>
      <c r="E17" s="6" t="s">
        <v>21</v>
      </c>
      <c r="F17" s="7" t="s">
        <v>22</v>
      </c>
      <c r="G17" s="8">
        <v>2299.92</v>
      </c>
    </row>
    <row r="18" spans="1:7">
      <c r="A18" s="5">
        <v>43267</v>
      </c>
      <c r="B18" t="s">
        <v>35</v>
      </c>
      <c r="C18">
        <f t="shared" si="0"/>
        <v>15</v>
      </c>
      <c r="D18" s="42" t="s">
        <v>115</v>
      </c>
      <c r="E18" s="6" t="s">
        <v>18</v>
      </c>
      <c r="F18" s="7" t="s">
        <v>19</v>
      </c>
      <c r="G18" s="8">
        <v>1800</v>
      </c>
    </row>
    <row r="19" spans="1:7">
      <c r="A19" s="5">
        <v>43268</v>
      </c>
      <c r="B19" t="s">
        <v>36</v>
      </c>
      <c r="C19">
        <f t="shared" si="0"/>
        <v>15</v>
      </c>
      <c r="D19" s="42" t="s">
        <v>116</v>
      </c>
      <c r="E19" s="6" t="s">
        <v>14</v>
      </c>
      <c r="F19" s="7" t="s">
        <v>15</v>
      </c>
      <c r="G19" s="8">
        <v>900</v>
      </c>
    </row>
    <row r="20" spans="1:7">
      <c r="A20" s="5">
        <v>43269</v>
      </c>
      <c r="B20" t="s">
        <v>37</v>
      </c>
      <c r="C20">
        <f t="shared" si="0"/>
        <v>11</v>
      </c>
      <c r="D20" s="42" t="s">
        <v>131</v>
      </c>
      <c r="E20" s="6" t="s">
        <v>7</v>
      </c>
      <c r="F20" s="7" t="s">
        <v>12</v>
      </c>
      <c r="G20" s="8">
        <v>2800</v>
      </c>
    </row>
    <row r="21" spans="1:7">
      <c r="A21" s="5">
        <v>43270</v>
      </c>
      <c r="B21" t="s">
        <v>38</v>
      </c>
      <c r="C21">
        <f t="shared" si="0"/>
        <v>14</v>
      </c>
      <c r="D21" s="42" t="s">
        <v>132</v>
      </c>
      <c r="E21" s="6" t="s">
        <v>7</v>
      </c>
      <c r="F21" s="7" t="s">
        <v>10</v>
      </c>
      <c r="G21" s="8">
        <v>1500</v>
      </c>
    </row>
    <row r="22" spans="1:7">
      <c r="A22" s="5">
        <v>43271</v>
      </c>
      <c r="B22" t="s">
        <v>39</v>
      </c>
      <c r="C22">
        <f t="shared" si="0"/>
        <v>14</v>
      </c>
      <c r="D22" s="42" t="s">
        <v>117</v>
      </c>
      <c r="E22" s="6" t="s">
        <v>7</v>
      </c>
      <c r="F22" s="7" t="s">
        <v>8</v>
      </c>
      <c r="G22" s="8">
        <v>1749.9999999999991</v>
      </c>
    </row>
    <row r="23" spans="1:7">
      <c r="A23" s="5">
        <v>43272</v>
      </c>
      <c r="B23" t="s">
        <v>40</v>
      </c>
      <c r="C23">
        <f t="shared" si="0"/>
        <v>11</v>
      </c>
      <c r="D23" s="42" t="s">
        <v>118</v>
      </c>
      <c r="E23" s="6" t="s">
        <v>14</v>
      </c>
      <c r="F23" s="7" t="s">
        <v>23</v>
      </c>
      <c r="G23" s="8">
        <v>2499.96</v>
      </c>
    </row>
    <row r="24" spans="1:7">
      <c r="A24" s="5">
        <v>43273</v>
      </c>
      <c r="B24" t="s">
        <v>41</v>
      </c>
      <c r="C24">
        <f t="shared" si="0"/>
        <v>14</v>
      </c>
      <c r="D24" s="42" t="s">
        <v>133</v>
      </c>
      <c r="E24" s="6" t="s">
        <v>18</v>
      </c>
      <c r="F24" s="7" t="s">
        <v>27</v>
      </c>
      <c r="G24" s="8">
        <v>2199.96</v>
      </c>
    </row>
    <row r="25" spans="1:7">
      <c r="A25" s="5">
        <v>43274</v>
      </c>
      <c r="B25" t="s">
        <v>42</v>
      </c>
      <c r="C25">
        <f t="shared" si="0"/>
        <v>11</v>
      </c>
      <c r="D25" s="42" t="s">
        <v>119</v>
      </c>
      <c r="E25" s="6" t="s">
        <v>21</v>
      </c>
      <c r="F25" s="7" t="s">
        <v>25</v>
      </c>
      <c r="G25" s="8">
        <v>2349.9699999999998</v>
      </c>
    </row>
    <row r="26" spans="1:7">
      <c r="A26" s="5">
        <v>43275</v>
      </c>
      <c r="B26" t="s">
        <v>43</v>
      </c>
      <c r="C26">
        <f t="shared" si="0"/>
        <v>14</v>
      </c>
      <c r="D26" s="42" t="s">
        <v>134</v>
      </c>
      <c r="E26" s="6" t="s">
        <v>21</v>
      </c>
      <c r="F26" s="7" t="s">
        <v>22</v>
      </c>
      <c r="G26" s="8">
        <v>2300</v>
      </c>
    </row>
    <row r="27" spans="1:7">
      <c r="A27" s="5">
        <v>43276</v>
      </c>
      <c r="B27" t="s">
        <v>44</v>
      </c>
      <c r="C27">
        <f t="shared" si="0"/>
        <v>11</v>
      </c>
      <c r="D27" s="42" t="s">
        <v>120</v>
      </c>
      <c r="E27" s="6" t="s">
        <v>18</v>
      </c>
      <c r="F27" s="7" t="s">
        <v>19</v>
      </c>
      <c r="G27" s="8">
        <v>1799.98</v>
      </c>
    </row>
    <row r="28" spans="1:7">
      <c r="A28" s="5">
        <v>43277</v>
      </c>
      <c r="B28" t="s">
        <v>45</v>
      </c>
      <c r="C28">
        <f t="shared" si="0"/>
        <v>14</v>
      </c>
      <c r="D28" s="42" t="s">
        <v>121</v>
      </c>
      <c r="E28" s="6" t="s">
        <v>21</v>
      </c>
      <c r="F28" s="7" t="s">
        <v>25</v>
      </c>
      <c r="G28" s="8">
        <v>900</v>
      </c>
    </row>
    <row r="29" spans="1:7">
      <c r="A29" s="5">
        <v>43278</v>
      </c>
      <c r="B29" t="s">
        <v>46</v>
      </c>
      <c r="C29">
        <f t="shared" si="0"/>
        <v>21</v>
      </c>
      <c r="D29" s="42" t="s">
        <v>124</v>
      </c>
      <c r="E29" s="6" t="s">
        <v>18</v>
      </c>
      <c r="F29" s="7" t="s">
        <v>27</v>
      </c>
      <c r="G29" s="8">
        <v>2800</v>
      </c>
    </row>
    <row r="30" spans="1:7">
      <c r="A30" s="5">
        <v>43279</v>
      </c>
      <c r="B30" t="s">
        <v>47</v>
      </c>
      <c r="C30">
        <f t="shared" si="0"/>
        <v>17</v>
      </c>
      <c r="D30" s="42" t="s">
        <v>122</v>
      </c>
      <c r="E30" s="6" t="s">
        <v>14</v>
      </c>
      <c r="F30" s="7" t="s">
        <v>23</v>
      </c>
      <c r="G30" s="8">
        <v>1500</v>
      </c>
    </row>
    <row r="31" spans="1:7">
      <c r="A31" s="5">
        <v>43280</v>
      </c>
      <c r="B31" t="s">
        <v>48</v>
      </c>
      <c r="C31">
        <f t="shared" si="0"/>
        <v>12</v>
      </c>
      <c r="D31" s="42" t="s">
        <v>123</v>
      </c>
      <c r="E31" s="6" t="s">
        <v>7</v>
      </c>
      <c r="F31" s="7" t="s">
        <v>16</v>
      </c>
      <c r="G31" s="8">
        <v>1750</v>
      </c>
    </row>
    <row r="32" spans="1:7">
      <c r="A32" s="5">
        <v>43281</v>
      </c>
      <c r="B32" t="s">
        <v>49</v>
      </c>
      <c r="C32">
        <f t="shared" si="0"/>
        <v>16</v>
      </c>
      <c r="D32" s="42" t="s">
        <v>135</v>
      </c>
      <c r="E32" s="6" t="s">
        <v>21</v>
      </c>
      <c r="F32" s="7" t="s">
        <v>22</v>
      </c>
      <c r="G32" s="8">
        <v>2500</v>
      </c>
    </row>
    <row r="33" spans="5:7">
      <c r="E33" s="11"/>
      <c r="G33" s="12"/>
    </row>
    <row r="34" spans="5:7">
      <c r="E34" s="11"/>
      <c r="G34" s="12"/>
    </row>
    <row r="35" spans="5:7">
      <c r="E35" s="11"/>
      <c r="G35" s="12"/>
    </row>
    <row r="36" spans="5:7">
      <c r="E36" s="11"/>
      <c r="G36" s="12"/>
    </row>
    <row r="37" spans="5:7">
      <c r="E37" s="11"/>
      <c r="G37" s="12"/>
    </row>
    <row r="38" spans="5:7">
      <c r="E38" s="11"/>
      <c r="G38" s="12"/>
    </row>
  </sheetData>
  <mergeCells count="1">
    <mergeCell ref="A1:G1"/>
  </mergeCells>
  <hyperlinks>
    <hyperlink ref="D4" r:id="rId1" display="ronaldolima@gmail.com" xr:uid="{C42DDFAE-BC49-43D3-B5A3-6C4788AA4C2C}"/>
    <hyperlink ref="D5" r:id="rId2" display="julianaamaral@gmail.com" xr:uid="{C6A28264-076D-4D3B-BCF3-331895722031}"/>
    <hyperlink ref="D7" r:id="rId3" xr:uid="{BC9F4836-95CC-46CF-8AF6-D10FADF53E3C}"/>
    <hyperlink ref="D8" r:id="rId4" display="joycecoutinho@gmail.com" xr:uid="{5E28E837-B076-4FAE-8519-3B7A6772EB8E}"/>
    <hyperlink ref="D9" r:id="rId5" display="paulosergio@gamail.com" xr:uid="{512DF18B-39D5-4EA9-8469-6CC715BFFC90}"/>
    <hyperlink ref="D10" r:id="rId6" display="crisluziane@gmail.com" xr:uid="{9CF694E5-AF02-48E4-A54A-FC05F41F8B23}"/>
    <hyperlink ref="D11" r:id="rId7" xr:uid="{5B820C79-194E-4668-AFF5-B5967A2FBCED}"/>
    <hyperlink ref="D12" r:id="rId8" display="leandrohenrique@gamail.com" xr:uid="{91FBEFFC-A1AA-4760-8DA0-39CAF59734DE}"/>
    <hyperlink ref="D13" r:id="rId9" display="erikalmeida@gamail.com" xr:uid="{2710D2F1-DC0A-483C-B846-7D3354DEC12E}"/>
    <hyperlink ref="D14" r:id="rId10" xr:uid="{31897A43-F898-4AAE-9061-9344F1396A4C}"/>
    <hyperlink ref="D15" r:id="rId11" display="camilamendes@gmail.com" xr:uid="{3C61AE4A-7DFC-4A36-968F-DA4FED045143}"/>
    <hyperlink ref="D16" r:id="rId12" display="raissasoares@gamail.com" xr:uid="{A23A9823-AB66-414E-B83A-F7064236D19F}"/>
    <hyperlink ref="D17" r:id="rId13" display="neidsonluiz@gmail.com" xr:uid="{954BDAED-B072-4FDB-83AA-CE0FA8021376}"/>
    <hyperlink ref="D18" r:id="rId14" xr:uid="{8FB185A0-5377-4B82-BA99-D053C0221466}"/>
    <hyperlink ref="D19" r:id="rId15" display="geraldopereira@gamail.com" xr:uid="{35047958-85D7-4FF6-88E1-E3F1869B5DFD}"/>
    <hyperlink ref="D20" r:id="rId16" display="edsonbrito@gmail.com" xr:uid="{4DF57C51-C5C8-4A8C-90C6-EBE8236A6E36}"/>
    <hyperlink ref="D21" r:id="rId17" display="diegohenrique@gmail.com" xr:uid="{FC3FD9D2-994D-4C73-8A3E-625C2DDD25DD}"/>
    <hyperlink ref="D22" r:id="rId18" xr:uid="{0C736F6C-48EB-4038-A0A9-F48FFB9242C7}"/>
    <hyperlink ref="D23" r:id="rId19" xr:uid="{F9406FA0-8311-4D6B-8EA8-8E0582E61875}"/>
    <hyperlink ref="D24" r:id="rId20" display="jonathansilva@gmail.com" xr:uid="{6C7AE682-8237-4F76-A5FD-04807A1BAEFC}"/>
    <hyperlink ref="D25" r:id="rId21" display="titomarcos@gamail.com" xr:uid="{26AA16A0-CB86-4870-9C6D-146C63369896}"/>
    <hyperlink ref="D26" r:id="rId22" display="maikonpereira@gmail.com" xr:uid="{13705E9A-E998-4143-AA50-E77183CB3170}"/>
    <hyperlink ref="D27" r:id="rId23" xr:uid="{B40E8756-80A4-4BFF-A17B-1D53C1654400}"/>
    <hyperlink ref="D28" r:id="rId24" display="thiagoaugusto@gamail.com" xr:uid="{3DA3DB56-8704-4111-ADFF-C0B39A6FC4E8}"/>
    <hyperlink ref="D30" r:id="rId25" xr:uid="{60246372-25B1-4BD6-BA45-7977458DF243}"/>
    <hyperlink ref="D31" r:id="rId26" display="jasielsouza@gamail.com" xr:uid="{A3CD4015-3E74-4B81-8822-F344498AF817}"/>
    <hyperlink ref="D32" r:id="rId27" display="emillycerqueira@gmail.com" xr:uid="{762D27E6-37A9-463D-BA17-F9E3F8A4D75E}"/>
    <hyperlink ref="D6" r:id="rId28" display="rafaeldesousa@gamail.com" xr:uid="{FADBA004-BBE3-4584-A642-71FF5B69C474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D4311-1B2D-4480-BDD4-A374E824974E}">
  <sheetPr>
    <tabColor theme="9" tint="0.59999389629810485"/>
  </sheetPr>
  <dimension ref="A1:H38"/>
  <sheetViews>
    <sheetView zoomScale="130" zoomScaleNormal="130" workbookViewId="0">
      <selection activeCell="I9" sqref="I9"/>
    </sheetView>
  </sheetViews>
  <sheetFormatPr defaultRowHeight="15"/>
  <cols>
    <col min="1" max="1" width="13.7109375" customWidth="1"/>
    <col min="2" max="2" width="3.7109375" customWidth="1"/>
    <col min="3" max="3" width="21.42578125" style="13" bestFit="1" customWidth="1"/>
    <col min="4" max="4" width="3.7109375" style="10" customWidth="1"/>
    <col min="5" max="5" width="16" style="13" bestFit="1" customWidth="1"/>
    <col min="6" max="6" width="13.7109375" style="13" customWidth="1"/>
    <col min="7" max="7" width="14.28515625" bestFit="1" customWidth="1"/>
    <col min="8" max="8" width="20" bestFit="1" customWidth="1"/>
    <col min="9" max="9" width="14.42578125" bestFit="1" customWidth="1"/>
  </cols>
  <sheetData>
    <row r="1" spans="1:8" ht="36" customHeight="1">
      <c r="A1" s="55" t="s">
        <v>0</v>
      </c>
      <c r="B1" s="55"/>
      <c r="C1" s="55"/>
      <c r="D1" s="55"/>
      <c r="E1" s="55"/>
      <c r="F1" s="55"/>
      <c r="G1" s="55"/>
      <c r="H1" s="55"/>
    </row>
    <row r="2" spans="1:8" ht="15" customHeight="1">
      <c r="C2"/>
      <c r="D2"/>
      <c r="E2"/>
      <c r="F2"/>
    </row>
    <row r="3" spans="1:8">
      <c r="A3" s="3" t="s">
        <v>58</v>
      </c>
      <c r="C3" s="3" t="s">
        <v>59</v>
      </c>
      <c r="D3"/>
      <c r="E3" s="3" t="s">
        <v>7</v>
      </c>
      <c r="F3" s="3" t="s">
        <v>14</v>
      </c>
      <c r="G3" s="3" t="s">
        <v>18</v>
      </c>
      <c r="H3" s="3" t="s">
        <v>21</v>
      </c>
    </row>
    <row r="4" spans="1:8">
      <c r="A4" s="15" t="s">
        <v>50</v>
      </c>
      <c r="C4" s="15" t="s">
        <v>60</v>
      </c>
      <c r="D4"/>
      <c r="E4" s="10" t="s">
        <v>8</v>
      </c>
      <c r="F4" t="s">
        <v>15</v>
      </c>
      <c r="G4" t="s">
        <v>19</v>
      </c>
      <c r="H4" t="s">
        <v>22</v>
      </c>
    </row>
    <row r="5" spans="1:8">
      <c r="A5" s="15" t="s">
        <v>51</v>
      </c>
      <c r="C5" s="15" t="s">
        <v>61</v>
      </c>
      <c r="D5"/>
      <c r="E5" s="10" t="s">
        <v>10</v>
      </c>
      <c r="F5" t="s">
        <v>23</v>
      </c>
      <c r="G5" t="s">
        <v>27</v>
      </c>
      <c r="H5" t="s">
        <v>25</v>
      </c>
    </row>
    <row r="6" spans="1:8">
      <c r="A6" s="15" t="s">
        <v>52</v>
      </c>
      <c r="C6" s="15" t="s">
        <v>62</v>
      </c>
      <c r="D6"/>
      <c r="E6" s="10" t="s">
        <v>12</v>
      </c>
      <c r="F6"/>
    </row>
    <row r="7" spans="1:8">
      <c r="A7" s="15" t="s">
        <v>53</v>
      </c>
      <c r="C7" s="15" t="s">
        <v>63</v>
      </c>
      <c r="E7" s="10" t="s">
        <v>16</v>
      </c>
      <c r="F7"/>
    </row>
    <row r="8" spans="1:8">
      <c r="A8" s="15" t="s">
        <v>54</v>
      </c>
      <c r="C8" s="15" t="s">
        <v>64</v>
      </c>
      <c r="E8" s="10"/>
      <c r="F8"/>
    </row>
    <row r="9" spans="1:8">
      <c r="A9" s="15" t="s">
        <v>55</v>
      </c>
      <c r="C9" t="s">
        <v>65</v>
      </c>
      <c r="D9"/>
      <c r="E9" s="10"/>
      <c r="F9"/>
    </row>
    <row r="10" spans="1:8">
      <c r="A10" s="5"/>
      <c r="D10"/>
      <c r="E10" s="10"/>
      <c r="F10"/>
    </row>
    <row r="11" spans="1:8">
      <c r="A11" s="5"/>
      <c r="C11"/>
      <c r="D11"/>
      <c r="E11" s="10"/>
      <c r="F11"/>
    </row>
    <row r="12" spans="1:8">
      <c r="A12" s="5"/>
      <c r="C12"/>
      <c r="D12"/>
      <c r="E12" s="10"/>
      <c r="F12"/>
    </row>
    <row r="13" spans="1:8">
      <c r="A13" s="5"/>
      <c r="C13"/>
      <c r="D13"/>
      <c r="E13" s="10"/>
      <c r="F13"/>
    </row>
    <row r="14" spans="1:8">
      <c r="A14" s="5"/>
      <c r="C14"/>
      <c r="D14"/>
      <c r="E14" s="10"/>
      <c r="F14"/>
    </row>
    <row r="15" spans="1:8">
      <c r="A15" s="5"/>
      <c r="C15"/>
      <c r="D15"/>
      <c r="E15" s="10"/>
      <c r="F15"/>
    </row>
    <row r="16" spans="1:8">
      <c r="A16" s="5"/>
      <c r="C16"/>
      <c r="D16"/>
      <c r="E16"/>
      <c r="F16"/>
    </row>
    <row r="17" spans="1:6">
      <c r="A17" s="5"/>
      <c r="C17"/>
      <c r="D17"/>
      <c r="E17"/>
      <c r="F17"/>
    </row>
    <row r="18" spans="1:6">
      <c r="A18" s="5"/>
      <c r="C18"/>
      <c r="D18"/>
      <c r="E18"/>
      <c r="F18"/>
    </row>
    <row r="19" spans="1:6">
      <c r="A19" s="5"/>
      <c r="C19"/>
      <c r="D19"/>
      <c r="E19"/>
      <c r="F19"/>
    </row>
    <row r="20" spans="1:6">
      <c r="A20" s="5"/>
      <c r="C20"/>
      <c r="D20"/>
      <c r="E20"/>
      <c r="F20"/>
    </row>
    <row r="21" spans="1:6">
      <c r="A21" s="5"/>
      <c r="C21"/>
      <c r="D21"/>
      <c r="E21"/>
      <c r="F21"/>
    </row>
    <row r="22" spans="1:6">
      <c r="A22" s="5"/>
      <c r="C22"/>
      <c r="D22"/>
      <c r="E22"/>
      <c r="F22"/>
    </row>
    <row r="23" spans="1:6">
      <c r="A23" s="5"/>
      <c r="C23"/>
      <c r="D23"/>
      <c r="E23"/>
      <c r="F23"/>
    </row>
    <row r="24" spans="1:6">
      <c r="A24" s="5"/>
      <c r="C24"/>
      <c r="D24"/>
      <c r="E24"/>
      <c r="F24"/>
    </row>
    <row r="25" spans="1:6">
      <c r="A25" s="5"/>
      <c r="C25"/>
      <c r="D25"/>
      <c r="E25"/>
      <c r="F25"/>
    </row>
    <row r="26" spans="1:6">
      <c r="A26" s="5"/>
      <c r="C26"/>
      <c r="D26"/>
      <c r="E26"/>
      <c r="F26"/>
    </row>
    <row r="27" spans="1:6">
      <c r="A27" s="5"/>
      <c r="C27"/>
      <c r="D27"/>
      <c r="E27"/>
      <c r="F27"/>
    </row>
    <row r="28" spans="1:6">
      <c r="A28" s="5"/>
      <c r="C28"/>
      <c r="D28"/>
      <c r="E28"/>
      <c r="F28"/>
    </row>
    <row r="29" spans="1:6">
      <c r="A29" s="5"/>
      <c r="C29"/>
      <c r="D29"/>
      <c r="E29"/>
      <c r="F29"/>
    </row>
    <row r="30" spans="1:6">
      <c r="A30" s="5"/>
      <c r="C30"/>
      <c r="D30"/>
      <c r="E30"/>
      <c r="F30"/>
    </row>
    <row r="31" spans="1:6">
      <c r="A31" s="5"/>
      <c r="C31"/>
      <c r="D31"/>
      <c r="E31"/>
      <c r="F31"/>
    </row>
    <row r="32" spans="1:6">
      <c r="A32" s="5"/>
      <c r="C32"/>
      <c r="D32"/>
      <c r="E32"/>
      <c r="F32"/>
    </row>
    <row r="33" spans="3:6">
      <c r="C33" s="11"/>
      <c r="E33" s="12"/>
      <c r="F33" s="12"/>
    </row>
    <row r="34" spans="3:6">
      <c r="C34" s="11"/>
      <c r="E34" s="12"/>
      <c r="F34" s="12"/>
    </row>
    <row r="35" spans="3:6">
      <c r="C35" s="11"/>
      <c r="E35" s="12"/>
      <c r="F35" s="12"/>
    </row>
    <row r="36" spans="3:6">
      <c r="C36" s="11"/>
      <c r="E36" s="12"/>
      <c r="F36" s="12"/>
    </row>
    <row r="37" spans="3:6">
      <c r="C37" s="11"/>
      <c r="E37" s="12"/>
      <c r="F37" s="12"/>
    </row>
    <row r="38" spans="3:6">
      <c r="C38" s="11"/>
      <c r="E38" s="12"/>
      <c r="F38" s="12"/>
    </row>
  </sheetData>
  <mergeCells count="1">
    <mergeCell ref="A1:H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F903A-CE03-4252-BB7F-05081BE627F0}">
  <sheetPr>
    <tabColor theme="9" tint="-0.249977111117893"/>
  </sheetPr>
  <dimension ref="A1:G38"/>
  <sheetViews>
    <sheetView zoomScale="130" zoomScaleNormal="130" workbookViewId="0">
      <selection activeCell="C3" sqref="C3"/>
    </sheetView>
  </sheetViews>
  <sheetFormatPr defaultRowHeight="15"/>
  <cols>
    <col min="1" max="1" width="12.42578125" customWidth="1"/>
    <col min="2" max="2" width="20.7109375" customWidth="1"/>
    <col min="3" max="3" width="15.7109375" customWidth="1"/>
    <col min="4" max="4" width="28.85546875" bestFit="1" customWidth="1"/>
    <col min="5" max="5" width="6.85546875" style="33" bestFit="1" customWidth="1"/>
    <col min="6" max="6" width="19.5703125" style="10" customWidth="1"/>
    <col min="7" max="7" width="16.7109375" style="33" customWidth="1"/>
    <col min="8" max="8" width="3.7109375" customWidth="1"/>
    <col min="9" max="9" width="16.855468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1" t="s">
        <v>1</v>
      </c>
      <c r="B2" s="1" t="s">
        <v>2</v>
      </c>
      <c r="C2" s="1" t="s">
        <v>137</v>
      </c>
      <c r="D2" s="1" t="s">
        <v>106</v>
      </c>
      <c r="E2" s="2" t="s">
        <v>3</v>
      </c>
      <c r="F2" s="3" t="s">
        <v>4</v>
      </c>
      <c r="G2" s="2" t="s">
        <v>5</v>
      </c>
    </row>
    <row r="3" spans="1:7">
      <c r="A3" s="5">
        <v>43252</v>
      </c>
      <c r="B3" t="s">
        <v>6</v>
      </c>
      <c r="C3">
        <f>FIND("Cris",B3)</f>
        <v>1</v>
      </c>
      <c r="D3" s="42" t="s">
        <v>107</v>
      </c>
      <c r="E3" s="6" t="s">
        <v>7</v>
      </c>
      <c r="F3" s="7" t="s">
        <v>8</v>
      </c>
      <c r="G3" s="8">
        <v>1499.96</v>
      </c>
    </row>
    <row r="4" spans="1:7">
      <c r="A4" s="5">
        <v>43253</v>
      </c>
      <c r="B4" t="s">
        <v>9</v>
      </c>
      <c r="C4" t="e">
        <f t="shared" ref="C4:C32" si="0">FIND("Cris",B4)</f>
        <v>#VALUE!</v>
      </c>
      <c r="D4" s="42" t="s">
        <v>125</v>
      </c>
      <c r="E4" s="6" t="s">
        <v>7</v>
      </c>
      <c r="F4" s="10" t="s">
        <v>10</v>
      </c>
      <c r="G4" s="8">
        <v>1750</v>
      </c>
    </row>
    <row r="5" spans="1:7">
      <c r="A5" s="5">
        <v>43254</v>
      </c>
      <c r="B5" t="s">
        <v>11</v>
      </c>
      <c r="C5" t="e">
        <f t="shared" si="0"/>
        <v>#VALUE!</v>
      </c>
      <c r="D5" s="42" t="s">
        <v>126</v>
      </c>
      <c r="E5" s="6" t="s">
        <v>7</v>
      </c>
      <c r="F5" s="10" t="s">
        <v>12</v>
      </c>
      <c r="G5" s="8">
        <v>2499.98</v>
      </c>
    </row>
    <row r="6" spans="1:7">
      <c r="A6" s="5">
        <v>43255</v>
      </c>
      <c r="B6" t="s">
        <v>13</v>
      </c>
      <c r="C6" t="e">
        <f t="shared" si="0"/>
        <v>#VALUE!</v>
      </c>
      <c r="D6" s="42" t="s">
        <v>136</v>
      </c>
      <c r="E6" s="6" t="s">
        <v>14</v>
      </c>
      <c r="F6" s="7" t="s">
        <v>15</v>
      </c>
      <c r="G6" s="8">
        <v>2200</v>
      </c>
    </row>
    <row r="7" spans="1:7">
      <c r="A7" s="5">
        <v>43256</v>
      </c>
      <c r="B7" t="s">
        <v>17</v>
      </c>
      <c r="C7" t="e">
        <f t="shared" si="0"/>
        <v>#VALUE!</v>
      </c>
      <c r="D7" s="42" t="s">
        <v>108</v>
      </c>
      <c r="E7" s="6" t="s">
        <v>18</v>
      </c>
      <c r="F7" s="7" t="s">
        <v>19</v>
      </c>
      <c r="G7" s="8">
        <v>2350</v>
      </c>
    </row>
    <row r="8" spans="1:7">
      <c r="A8" s="5">
        <v>43257</v>
      </c>
      <c r="B8" t="s">
        <v>20</v>
      </c>
      <c r="C8" t="e">
        <f t="shared" si="0"/>
        <v>#VALUE!</v>
      </c>
      <c r="D8" s="42" t="s">
        <v>127</v>
      </c>
      <c r="E8" s="6" t="s">
        <v>21</v>
      </c>
      <c r="F8" s="7" t="s">
        <v>22</v>
      </c>
      <c r="G8" s="8">
        <v>2300</v>
      </c>
    </row>
    <row r="9" spans="1:7">
      <c r="A9" s="5">
        <v>43258</v>
      </c>
      <c r="B9" t="s">
        <v>24</v>
      </c>
      <c r="C9" t="e">
        <f t="shared" si="0"/>
        <v>#VALUE!</v>
      </c>
      <c r="D9" s="42" t="s">
        <v>111</v>
      </c>
      <c r="E9" s="6" t="s">
        <v>21</v>
      </c>
      <c r="F9" s="7" t="s">
        <v>25</v>
      </c>
      <c r="G9" s="8">
        <v>1800</v>
      </c>
    </row>
    <row r="10" spans="1:7">
      <c r="A10" s="5">
        <v>43259</v>
      </c>
      <c r="B10" t="s">
        <v>26</v>
      </c>
      <c r="C10">
        <f t="shared" si="0"/>
        <v>1</v>
      </c>
      <c r="D10" s="42" t="s">
        <v>128</v>
      </c>
      <c r="E10" s="6" t="s">
        <v>18</v>
      </c>
      <c r="F10" s="7" t="s">
        <v>27</v>
      </c>
      <c r="G10" s="8">
        <v>900</v>
      </c>
    </row>
    <row r="11" spans="1:7">
      <c r="A11" s="5">
        <v>43260</v>
      </c>
      <c r="B11" t="s">
        <v>28</v>
      </c>
      <c r="C11" t="e">
        <f t="shared" si="0"/>
        <v>#VALUE!</v>
      </c>
      <c r="D11" s="42" t="s">
        <v>109</v>
      </c>
      <c r="E11" s="6" t="s">
        <v>14</v>
      </c>
      <c r="F11" s="7" t="s">
        <v>23</v>
      </c>
      <c r="G11" s="8">
        <v>2799.96</v>
      </c>
    </row>
    <row r="12" spans="1:7">
      <c r="A12" s="5">
        <v>43261</v>
      </c>
      <c r="B12" t="s">
        <v>29</v>
      </c>
      <c r="C12" t="e">
        <f t="shared" si="0"/>
        <v>#VALUE!</v>
      </c>
      <c r="D12" s="42" t="s">
        <v>112</v>
      </c>
      <c r="E12" s="6" t="s">
        <v>7</v>
      </c>
      <c r="F12" s="7" t="s">
        <v>16</v>
      </c>
      <c r="G12" s="8">
        <v>1499.94</v>
      </c>
    </row>
    <row r="13" spans="1:7">
      <c r="A13" s="5">
        <v>43262</v>
      </c>
      <c r="B13" t="s">
        <v>30</v>
      </c>
      <c r="C13" t="e">
        <f t="shared" si="0"/>
        <v>#VALUE!</v>
      </c>
      <c r="D13" s="42" t="s">
        <v>113</v>
      </c>
      <c r="E13" s="6" t="s">
        <v>7</v>
      </c>
      <c r="F13" s="7" t="s">
        <v>16</v>
      </c>
      <c r="G13" s="8">
        <v>1750</v>
      </c>
    </row>
    <row r="14" spans="1:7">
      <c r="A14" s="5">
        <v>43263</v>
      </c>
      <c r="B14" t="s">
        <v>31</v>
      </c>
      <c r="C14" t="e">
        <f t="shared" si="0"/>
        <v>#VALUE!</v>
      </c>
      <c r="D14" s="42" t="s">
        <v>110</v>
      </c>
      <c r="E14" s="6" t="s">
        <v>14</v>
      </c>
      <c r="F14" s="7" t="s">
        <v>23</v>
      </c>
      <c r="G14" s="8">
        <v>2350</v>
      </c>
    </row>
    <row r="15" spans="1:7">
      <c r="A15" s="5">
        <v>43264</v>
      </c>
      <c r="B15" t="s">
        <v>32</v>
      </c>
      <c r="C15" t="e">
        <f t="shared" si="0"/>
        <v>#VALUE!</v>
      </c>
      <c r="D15" s="42" t="s">
        <v>129</v>
      </c>
      <c r="E15" s="6" t="s">
        <v>18</v>
      </c>
      <c r="F15" s="7" t="s">
        <v>27</v>
      </c>
      <c r="G15" s="8">
        <v>2199.96</v>
      </c>
    </row>
    <row r="16" spans="1:7">
      <c r="A16" s="5">
        <v>43265</v>
      </c>
      <c r="B16" t="s">
        <v>33</v>
      </c>
      <c r="C16" t="e">
        <f t="shared" si="0"/>
        <v>#VALUE!</v>
      </c>
      <c r="D16" s="42" t="s">
        <v>114</v>
      </c>
      <c r="E16" s="6" t="s">
        <v>21</v>
      </c>
      <c r="F16" s="7" t="s">
        <v>25</v>
      </c>
      <c r="G16" s="8">
        <v>2350</v>
      </c>
    </row>
    <row r="17" spans="1:7">
      <c r="A17" s="5">
        <v>43266</v>
      </c>
      <c r="B17" t="s">
        <v>34</v>
      </c>
      <c r="C17" t="e">
        <f t="shared" si="0"/>
        <v>#VALUE!</v>
      </c>
      <c r="D17" s="42" t="s">
        <v>130</v>
      </c>
      <c r="E17" s="6" t="s">
        <v>21</v>
      </c>
      <c r="F17" s="7" t="s">
        <v>22</v>
      </c>
      <c r="G17" s="8">
        <v>2299.92</v>
      </c>
    </row>
    <row r="18" spans="1:7">
      <c r="A18" s="5">
        <v>43267</v>
      </c>
      <c r="B18" t="s">
        <v>35</v>
      </c>
      <c r="C18" t="e">
        <f t="shared" si="0"/>
        <v>#VALUE!</v>
      </c>
      <c r="D18" s="42" t="s">
        <v>115</v>
      </c>
      <c r="E18" s="6" t="s">
        <v>18</v>
      </c>
      <c r="F18" s="7" t="s">
        <v>19</v>
      </c>
      <c r="G18" s="8">
        <v>1800</v>
      </c>
    </row>
    <row r="19" spans="1:7">
      <c r="A19" s="5">
        <v>43268</v>
      </c>
      <c r="B19" t="s">
        <v>36</v>
      </c>
      <c r="C19" t="e">
        <f t="shared" si="0"/>
        <v>#VALUE!</v>
      </c>
      <c r="D19" s="42" t="s">
        <v>116</v>
      </c>
      <c r="E19" s="6" t="s">
        <v>14</v>
      </c>
      <c r="F19" s="7" t="s">
        <v>15</v>
      </c>
      <c r="G19" s="8">
        <v>900</v>
      </c>
    </row>
    <row r="20" spans="1:7">
      <c r="A20" s="5">
        <v>43269</v>
      </c>
      <c r="B20" t="s">
        <v>37</v>
      </c>
      <c r="C20" t="e">
        <f t="shared" si="0"/>
        <v>#VALUE!</v>
      </c>
      <c r="D20" s="42" t="s">
        <v>131</v>
      </c>
      <c r="E20" s="6" t="s">
        <v>7</v>
      </c>
      <c r="F20" s="7" t="s">
        <v>12</v>
      </c>
      <c r="G20" s="8">
        <v>2800</v>
      </c>
    </row>
    <row r="21" spans="1:7">
      <c r="A21" s="5">
        <v>43270</v>
      </c>
      <c r="B21" t="s">
        <v>38</v>
      </c>
      <c r="C21" t="e">
        <f t="shared" si="0"/>
        <v>#VALUE!</v>
      </c>
      <c r="D21" s="42" t="s">
        <v>132</v>
      </c>
      <c r="E21" s="6" t="s">
        <v>7</v>
      </c>
      <c r="F21" s="7" t="s">
        <v>10</v>
      </c>
      <c r="G21" s="8">
        <v>1500</v>
      </c>
    </row>
    <row r="22" spans="1:7">
      <c r="A22" s="5">
        <v>43271</v>
      </c>
      <c r="B22" t="s">
        <v>39</v>
      </c>
      <c r="C22" t="e">
        <f t="shared" si="0"/>
        <v>#VALUE!</v>
      </c>
      <c r="D22" s="42" t="s">
        <v>117</v>
      </c>
      <c r="E22" s="6" t="s">
        <v>7</v>
      </c>
      <c r="F22" s="7" t="s">
        <v>8</v>
      </c>
      <c r="G22" s="8">
        <v>1749.9999999999991</v>
      </c>
    </row>
    <row r="23" spans="1:7">
      <c r="A23" s="5">
        <v>43272</v>
      </c>
      <c r="B23" t="s">
        <v>40</v>
      </c>
      <c r="C23" t="e">
        <f t="shared" si="0"/>
        <v>#VALUE!</v>
      </c>
      <c r="D23" s="42" t="s">
        <v>118</v>
      </c>
      <c r="E23" s="6" t="s">
        <v>14</v>
      </c>
      <c r="F23" s="7" t="s">
        <v>23</v>
      </c>
      <c r="G23" s="8">
        <v>2499.96</v>
      </c>
    </row>
    <row r="24" spans="1:7">
      <c r="A24" s="5">
        <v>43273</v>
      </c>
      <c r="B24" t="s">
        <v>41</v>
      </c>
      <c r="C24" t="e">
        <f t="shared" si="0"/>
        <v>#VALUE!</v>
      </c>
      <c r="D24" s="42" t="s">
        <v>133</v>
      </c>
      <c r="E24" s="6" t="s">
        <v>18</v>
      </c>
      <c r="F24" s="7" t="s">
        <v>27</v>
      </c>
      <c r="G24" s="8">
        <v>2199.96</v>
      </c>
    </row>
    <row r="25" spans="1:7">
      <c r="A25" s="5">
        <v>43274</v>
      </c>
      <c r="B25" t="s">
        <v>42</v>
      </c>
      <c r="C25" t="e">
        <f t="shared" si="0"/>
        <v>#VALUE!</v>
      </c>
      <c r="D25" s="42" t="s">
        <v>119</v>
      </c>
      <c r="E25" s="6" t="s">
        <v>21</v>
      </c>
      <c r="F25" s="7" t="s">
        <v>25</v>
      </c>
      <c r="G25" s="8">
        <v>2349.9699999999998</v>
      </c>
    </row>
    <row r="26" spans="1:7">
      <c r="A26" s="5">
        <v>43275</v>
      </c>
      <c r="B26" t="s">
        <v>43</v>
      </c>
      <c r="C26" t="e">
        <f t="shared" si="0"/>
        <v>#VALUE!</v>
      </c>
      <c r="D26" s="42" t="s">
        <v>134</v>
      </c>
      <c r="E26" s="6" t="s">
        <v>21</v>
      </c>
      <c r="F26" s="7" t="s">
        <v>22</v>
      </c>
      <c r="G26" s="8">
        <v>2300</v>
      </c>
    </row>
    <row r="27" spans="1:7">
      <c r="A27" s="5">
        <v>43276</v>
      </c>
      <c r="B27" t="s">
        <v>44</v>
      </c>
      <c r="C27" t="e">
        <f t="shared" si="0"/>
        <v>#VALUE!</v>
      </c>
      <c r="D27" s="42" t="s">
        <v>120</v>
      </c>
      <c r="E27" s="6" t="s">
        <v>18</v>
      </c>
      <c r="F27" s="7" t="s">
        <v>19</v>
      </c>
      <c r="G27" s="8">
        <v>1799.98</v>
      </c>
    </row>
    <row r="28" spans="1:7">
      <c r="A28" s="5">
        <v>43277</v>
      </c>
      <c r="B28" t="s">
        <v>45</v>
      </c>
      <c r="C28" t="e">
        <f t="shared" si="0"/>
        <v>#VALUE!</v>
      </c>
      <c r="D28" s="42" t="s">
        <v>121</v>
      </c>
      <c r="E28" s="6" t="s">
        <v>21</v>
      </c>
      <c r="F28" s="7" t="s">
        <v>25</v>
      </c>
      <c r="G28" s="8">
        <v>900</v>
      </c>
    </row>
    <row r="29" spans="1:7">
      <c r="A29" s="5">
        <v>43278</v>
      </c>
      <c r="B29" t="s">
        <v>46</v>
      </c>
      <c r="C29" t="e">
        <f t="shared" si="0"/>
        <v>#VALUE!</v>
      </c>
      <c r="D29" s="42" t="s">
        <v>124</v>
      </c>
      <c r="E29" s="6" t="s">
        <v>18</v>
      </c>
      <c r="F29" s="7" t="s">
        <v>27</v>
      </c>
      <c r="G29" s="8">
        <v>2800</v>
      </c>
    </row>
    <row r="30" spans="1:7">
      <c r="A30" s="5">
        <v>43279</v>
      </c>
      <c r="B30" t="s">
        <v>47</v>
      </c>
      <c r="C30" t="e">
        <f t="shared" si="0"/>
        <v>#VALUE!</v>
      </c>
      <c r="D30" s="42" t="s">
        <v>122</v>
      </c>
      <c r="E30" s="6" t="s">
        <v>14</v>
      </c>
      <c r="F30" s="7" t="s">
        <v>23</v>
      </c>
      <c r="G30" s="8">
        <v>1500</v>
      </c>
    </row>
    <row r="31" spans="1:7">
      <c r="A31" s="5">
        <v>43280</v>
      </c>
      <c r="B31" t="s">
        <v>48</v>
      </c>
      <c r="C31" t="e">
        <f t="shared" si="0"/>
        <v>#VALUE!</v>
      </c>
      <c r="D31" s="42" t="s">
        <v>123</v>
      </c>
      <c r="E31" s="6" t="s">
        <v>7</v>
      </c>
      <c r="F31" s="7" t="s">
        <v>16</v>
      </c>
      <c r="G31" s="8">
        <v>1750</v>
      </c>
    </row>
    <row r="32" spans="1:7">
      <c r="A32" s="5">
        <v>43281</v>
      </c>
      <c r="B32" t="s">
        <v>49</v>
      </c>
      <c r="C32" t="e">
        <f t="shared" si="0"/>
        <v>#VALUE!</v>
      </c>
      <c r="D32" s="42" t="s">
        <v>135</v>
      </c>
      <c r="E32" s="6" t="s">
        <v>21</v>
      </c>
      <c r="F32" s="7" t="s">
        <v>22</v>
      </c>
      <c r="G32" s="8">
        <v>2500</v>
      </c>
    </row>
    <row r="33" spans="5:7">
      <c r="E33" s="11"/>
      <c r="G33" s="12"/>
    </row>
    <row r="34" spans="5:7">
      <c r="E34" s="11"/>
      <c r="G34" s="12"/>
    </row>
    <row r="35" spans="5:7">
      <c r="E35" s="11"/>
      <c r="G35" s="12"/>
    </row>
    <row r="36" spans="5:7">
      <c r="E36" s="11"/>
      <c r="G36" s="12"/>
    </row>
    <row r="37" spans="5:7">
      <c r="E37" s="11"/>
      <c r="G37" s="12"/>
    </row>
    <row r="38" spans="5:7">
      <c r="E38" s="11"/>
      <c r="G38" s="12"/>
    </row>
  </sheetData>
  <mergeCells count="1">
    <mergeCell ref="A1:G1"/>
  </mergeCells>
  <hyperlinks>
    <hyperlink ref="D4" r:id="rId1" display="ronaldolima@gmail.com" xr:uid="{97C4304B-C844-47EF-8E3B-256AE46DEC1E}"/>
    <hyperlink ref="D5" r:id="rId2" display="julianaamaral@gmail.com" xr:uid="{99E15847-85C2-4165-ACEE-728AE6BD6A44}"/>
    <hyperlink ref="D7" r:id="rId3" xr:uid="{7C7BA5F2-8346-4EBF-8806-8E2FBCCA9007}"/>
    <hyperlink ref="D8" r:id="rId4" display="joycecoutinho@gmail.com" xr:uid="{2D44169D-3F14-435C-B838-398AEFB7A5F5}"/>
    <hyperlink ref="D9" r:id="rId5" display="paulosergio@gamail.com" xr:uid="{6E486FAE-30C8-47C5-9145-9548BC0C6FE3}"/>
    <hyperlink ref="D10" r:id="rId6" display="crisluziane@gmail.com" xr:uid="{930EB4C7-8EAD-465C-8D86-79C082304034}"/>
    <hyperlink ref="D11" r:id="rId7" xr:uid="{1BB6E033-AD98-4C2B-8802-B2FA4CAD1DE6}"/>
    <hyperlink ref="D12" r:id="rId8" display="leandrohenrique@gamail.com" xr:uid="{FE689B96-E7B4-4B31-BAC1-F0508BA61561}"/>
    <hyperlink ref="D13" r:id="rId9" display="erikalmeida@gamail.com" xr:uid="{15A8C325-4F2D-4E5F-AD7F-9A06D913CDFD}"/>
    <hyperlink ref="D14" r:id="rId10" xr:uid="{6CD58779-B684-4FE7-91F1-BCD73B4F9408}"/>
    <hyperlink ref="D15" r:id="rId11" display="camilamendes@gmail.com" xr:uid="{22908C7B-33EE-4953-83BB-19C826FE4308}"/>
    <hyperlink ref="D16" r:id="rId12" display="raissasoares@gamail.com" xr:uid="{614DFC23-F32E-46C5-B353-D49A17FC28D1}"/>
    <hyperlink ref="D17" r:id="rId13" display="neidsonluiz@gmail.com" xr:uid="{99D045EA-D0EA-4138-BD27-B44246EE9221}"/>
    <hyperlink ref="D18" r:id="rId14" xr:uid="{6F63C174-7765-438A-8184-CD6D2E4A88B9}"/>
    <hyperlink ref="D19" r:id="rId15" display="geraldopereira@gamail.com" xr:uid="{7121C5A3-C1E8-4769-AC35-E56AB44C507B}"/>
    <hyperlink ref="D20" r:id="rId16" display="edsonbrito@gmail.com" xr:uid="{7C18B075-DC3F-42DB-8987-A38AAB83F9A9}"/>
    <hyperlink ref="D21" r:id="rId17" display="diegohenrique@gmail.com" xr:uid="{C57C8EDE-CA68-4032-846B-3EFAEBCD870B}"/>
    <hyperlink ref="D22" r:id="rId18" xr:uid="{3F45FDA5-2288-44E5-86E6-02DA9EFD79CC}"/>
    <hyperlink ref="D23" r:id="rId19" xr:uid="{2D994231-A145-4083-9534-57AB7662FF73}"/>
    <hyperlink ref="D24" r:id="rId20" display="jonathansilva@gmail.com" xr:uid="{04B22E9B-DEA3-4C6C-8BFA-EE92BBCE6328}"/>
    <hyperlink ref="D25" r:id="rId21" display="titomarcos@gamail.com" xr:uid="{F7819A22-1A89-435A-BE10-5A4586C80C74}"/>
    <hyperlink ref="D26" r:id="rId22" display="maikonpereira@gmail.com" xr:uid="{E9A6155D-03CE-42E4-80C3-A1DAB9B33070}"/>
    <hyperlink ref="D27" r:id="rId23" xr:uid="{A84D8723-74FC-44A5-8C39-9941848F714E}"/>
    <hyperlink ref="D28" r:id="rId24" display="thiagoaugusto@gamail.com" xr:uid="{A679F156-F7A7-4CE6-B723-C8501AA10003}"/>
    <hyperlink ref="D30" r:id="rId25" xr:uid="{8BE2FF5F-92E4-4896-97FB-1E8B2E1DA481}"/>
    <hyperlink ref="D31" r:id="rId26" display="jasielsouza@gamail.com" xr:uid="{E5362379-0575-49C5-8780-225D0C3F4F91}"/>
    <hyperlink ref="D32" r:id="rId27" display="emillycerqueira@gmail.com" xr:uid="{073B0B39-0B4D-43C3-9C15-CEEDD0F7BDBD}"/>
    <hyperlink ref="D6" r:id="rId28" display="rafaeldesousa@gamail.com" xr:uid="{8394B021-D0B2-40E9-9500-B22932F4C355}"/>
    <hyperlink ref="D3" r:id="rId29" xr:uid="{C02B63B7-051A-49A4-841F-3B708911D1D9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3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7DB0-915B-41B3-9246-73B1C4DCA870}">
  <sheetPr>
    <tabColor theme="9" tint="-0.499984740745262"/>
  </sheetPr>
  <dimension ref="A1:G38"/>
  <sheetViews>
    <sheetView zoomScale="130" zoomScaleNormal="130" workbookViewId="0">
      <selection activeCell="C10" sqref="C10"/>
    </sheetView>
  </sheetViews>
  <sheetFormatPr defaultRowHeight="15"/>
  <cols>
    <col min="1" max="1" width="12.42578125" customWidth="1"/>
    <col min="2" max="2" width="20.7109375" customWidth="1"/>
    <col min="3" max="3" width="15.7109375" customWidth="1"/>
    <col min="4" max="4" width="28.85546875" bestFit="1" customWidth="1"/>
    <col min="5" max="5" width="6.85546875" style="33" bestFit="1" customWidth="1"/>
    <col min="6" max="6" width="19.5703125" style="10" customWidth="1"/>
    <col min="7" max="7" width="16.7109375" style="33" customWidth="1"/>
    <col min="8" max="8" width="3.7109375" customWidth="1"/>
    <col min="9" max="9" width="16.855468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1" t="s">
        <v>1</v>
      </c>
      <c r="B2" s="1" t="s">
        <v>2</v>
      </c>
      <c r="C2" s="1" t="s">
        <v>137</v>
      </c>
      <c r="D2" s="1" t="s">
        <v>106</v>
      </c>
      <c r="E2" s="2" t="s">
        <v>3</v>
      </c>
      <c r="F2" s="3" t="s">
        <v>4</v>
      </c>
      <c r="G2" s="2" t="s">
        <v>5</v>
      </c>
    </row>
    <row r="3" spans="1:7">
      <c r="A3" s="5">
        <v>43252</v>
      </c>
      <c r="B3" t="s">
        <v>6</v>
      </c>
      <c r="C3">
        <f>SEARCH("cris",B3)</f>
        <v>1</v>
      </c>
      <c r="D3" s="42" t="s">
        <v>107</v>
      </c>
      <c r="E3" s="6" t="s">
        <v>7</v>
      </c>
      <c r="F3" s="7" t="s">
        <v>8</v>
      </c>
      <c r="G3" s="8">
        <v>1499.96</v>
      </c>
    </row>
    <row r="4" spans="1:7">
      <c r="A4" s="5">
        <v>43253</v>
      </c>
      <c r="B4" t="s">
        <v>9</v>
      </c>
      <c r="C4" t="e">
        <f t="shared" ref="C4:C32" si="0">SEARCH("cris",B4)</f>
        <v>#VALUE!</v>
      </c>
      <c r="D4" s="42" t="s">
        <v>125</v>
      </c>
      <c r="E4" s="6" t="s">
        <v>7</v>
      </c>
      <c r="F4" s="10" t="s">
        <v>10</v>
      </c>
      <c r="G4" s="8">
        <v>1750</v>
      </c>
    </row>
    <row r="5" spans="1:7">
      <c r="A5" s="5">
        <v>43254</v>
      </c>
      <c r="B5" t="s">
        <v>11</v>
      </c>
      <c r="C5" t="e">
        <f t="shared" si="0"/>
        <v>#VALUE!</v>
      </c>
      <c r="D5" s="42" t="s">
        <v>126</v>
      </c>
      <c r="E5" s="6" t="s">
        <v>7</v>
      </c>
      <c r="F5" s="10" t="s">
        <v>12</v>
      </c>
      <c r="G5" s="8">
        <v>2499.98</v>
      </c>
    </row>
    <row r="6" spans="1:7">
      <c r="A6" s="5">
        <v>43255</v>
      </c>
      <c r="B6" t="s">
        <v>13</v>
      </c>
      <c r="C6" t="e">
        <f t="shared" si="0"/>
        <v>#VALUE!</v>
      </c>
      <c r="D6" s="42" t="s">
        <v>136</v>
      </c>
      <c r="E6" s="6" t="s">
        <v>14</v>
      </c>
      <c r="F6" s="7" t="s">
        <v>15</v>
      </c>
      <c r="G6" s="8">
        <v>2200</v>
      </c>
    </row>
    <row r="7" spans="1:7">
      <c r="A7" s="5">
        <v>43256</v>
      </c>
      <c r="B7" t="s">
        <v>17</v>
      </c>
      <c r="C7" t="e">
        <f t="shared" si="0"/>
        <v>#VALUE!</v>
      </c>
      <c r="D7" s="42" t="s">
        <v>108</v>
      </c>
      <c r="E7" s="6" t="s">
        <v>18</v>
      </c>
      <c r="F7" s="7" t="s">
        <v>19</v>
      </c>
      <c r="G7" s="8">
        <v>2350</v>
      </c>
    </row>
    <row r="8" spans="1:7">
      <c r="A8" s="5">
        <v>43257</v>
      </c>
      <c r="B8" t="s">
        <v>20</v>
      </c>
      <c r="C8" t="e">
        <f t="shared" si="0"/>
        <v>#VALUE!</v>
      </c>
      <c r="D8" s="42" t="s">
        <v>127</v>
      </c>
      <c r="E8" s="6" t="s">
        <v>21</v>
      </c>
      <c r="F8" s="7" t="s">
        <v>22</v>
      </c>
      <c r="G8" s="8">
        <v>2300</v>
      </c>
    </row>
    <row r="9" spans="1:7">
      <c r="A9" s="5">
        <v>43258</v>
      </c>
      <c r="B9" t="s">
        <v>24</v>
      </c>
      <c r="C9" t="e">
        <f t="shared" si="0"/>
        <v>#VALUE!</v>
      </c>
      <c r="D9" s="42" t="s">
        <v>111</v>
      </c>
      <c r="E9" s="6" t="s">
        <v>21</v>
      </c>
      <c r="F9" s="7" t="s">
        <v>25</v>
      </c>
      <c r="G9" s="8">
        <v>1800</v>
      </c>
    </row>
    <row r="10" spans="1:7">
      <c r="A10" s="5">
        <v>43259</v>
      </c>
      <c r="B10" t="s">
        <v>26</v>
      </c>
      <c r="C10">
        <f t="shared" si="0"/>
        <v>1</v>
      </c>
      <c r="D10" s="42" t="s">
        <v>128</v>
      </c>
      <c r="E10" s="6" t="s">
        <v>18</v>
      </c>
      <c r="F10" s="7" t="s">
        <v>27</v>
      </c>
      <c r="G10" s="8">
        <v>900</v>
      </c>
    </row>
    <row r="11" spans="1:7">
      <c r="A11" s="5">
        <v>43260</v>
      </c>
      <c r="B11" t="s">
        <v>28</v>
      </c>
      <c r="C11" t="e">
        <f t="shared" si="0"/>
        <v>#VALUE!</v>
      </c>
      <c r="D11" s="42" t="s">
        <v>109</v>
      </c>
      <c r="E11" s="6" t="s">
        <v>14</v>
      </c>
      <c r="F11" s="7" t="s">
        <v>23</v>
      </c>
      <c r="G11" s="8">
        <v>2799.96</v>
      </c>
    </row>
    <row r="12" spans="1:7">
      <c r="A12" s="5">
        <v>43261</v>
      </c>
      <c r="B12" t="s">
        <v>29</v>
      </c>
      <c r="C12" t="e">
        <f t="shared" si="0"/>
        <v>#VALUE!</v>
      </c>
      <c r="D12" s="42" t="s">
        <v>112</v>
      </c>
      <c r="E12" s="6" t="s">
        <v>7</v>
      </c>
      <c r="F12" s="7" t="s">
        <v>16</v>
      </c>
      <c r="G12" s="8">
        <v>1499.94</v>
      </c>
    </row>
    <row r="13" spans="1:7">
      <c r="A13" s="5">
        <v>43262</v>
      </c>
      <c r="B13" t="s">
        <v>30</v>
      </c>
      <c r="C13" t="e">
        <f t="shared" si="0"/>
        <v>#VALUE!</v>
      </c>
      <c r="D13" s="42" t="s">
        <v>113</v>
      </c>
      <c r="E13" s="6" t="s">
        <v>7</v>
      </c>
      <c r="F13" s="7" t="s">
        <v>16</v>
      </c>
      <c r="G13" s="8">
        <v>1750</v>
      </c>
    </row>
    <row r="14" spans="1:7">
      <c r="A14" s="5">
        <v>43263</v>
      </c>
      <c r="B14" t="s">
        <v>31</v>
      </c>
      <c r="C14" t="e">
        <f t="shared" si="0"/>
        <v>#VALUE!</v>
      </c>
      <c r="D14" s="42" t="s">
        <v>110</v>
      </c>
      <c r="E14" s="6" t="s">
        <v>14</v>
      </c>
      <c r="F14" s="7" t="s">
        <v>23</v>
      </c>
      <c r="G14" s="8">
        <v>2350</v>
      </c>
    </row>
    <row r="15" spans="1:7">
      <c r="A15" s="5">
        <v>43264</v>
      </c>
      <c r="B15" t="s">
        <v>32</v>
      </c>
      <c r="C15" t="e">
        <f t="shared" si="0"/>
        <v>#VALUE!</v>
      </c>
      <c r="D15" s="42" t="s">
        <v>129</v>
      </c>
      <c r="E15" s="6" t="s">
        <v>18</v>
      </c>
      <c r="F15" s="7" t="s">
        <v>27</v>
      </c>
      <c r="G15" s="8">
        <v>2199.96</v>
      </c>
    </row>
    <row r="16" spans="1:7">
      <c r="A16" s="5">
        <v>43265</v>
      </c>
      <c r="B16" t="s">
        <v>33</v>
      </c>
      <c r="C16" t="e">
        <f t="shared" si="0"/>
        <v>#VALUE!</v>
      </c>
      <c r="D16" s="42" t="s">
        <v>114</v>
      </c>
      <c r="E16" s="6" t="s">
        <v>21</v>
      </c>
      <c r="F16" s="7" t="s">
        <v>25</v>
      </c>
      <c r="G16" s="8">
        <v>2350</v>
      </c>
    </row>
    <row r="17" spans="1:7">
      <c r="A17" s="5">
        <v>43266</v>
      </c>
      <c r="B17" t="s">
        <v>34</v>
      </c>
      <c r="C17" t="e">
        <f t="shared" si="0"/>
        <v>#VALUE!</v>
      </c>
      <c r="D17" s="42" t="s">
        <v>130</v>
      </c>
      <c r="E17" s="6" t="s">
        <v>21</v>
      </c>
      <c r="F17" s="7" t="s">
        <v>22</v>
      </c>
      <c r="G17" s="8">
        <v>2299.92</v>
      </c>
    </row>
    <row r="18" spans="1:7">
      <c r="A18" s="5">
        <v>43267</v>
      </c>
      <c r="B18" t="s">
        <v>35</v>
      </c>
      <c r="C18" t="e">
        <f t="shared" si="0"/>
        <v>#VALUE!</v>
      </c>
      <c r="D18" s="42" t="s">
        <v>115</v>
      </c>
      <c r="E18" s="6" t="s">
        <v>18</v>
      </c>
      <c r="F18" s="7" t="s">
        <v>19</v>
      </c>
      <c r="G18" s="8">
        <v>1800</v>
      </c>
    </row>
    <row r="19" spans="1:7">
      <c r="A19" s="5">
        <v>43268</v>
      </c>
      <c r="B19" t="s">
        <v>36</v>
      </c>
      <c r="C19" t="e">
        <f t="shared" si="0"/>
        <v>#VALUE!</v>
      </c>
      <c r="D19" s="42" t="s">
        <v>116</v>
      </c>
      <c r="E19" s="6" t="s">
        <v>14</v>
      </c>
      <c r="F19" s="7" t="s">
        <v>15</v>
      </c>
      <c r="G19" s="8">
        <v>900</v>
      </c>
    </row>
    <row r="20" spans="1:7">
      <c r="A20" s="5">
        <v>43269</v>
      </c>
      <c r="B20" t="s">
        <v>37</v>
      </c>
      <c r="C20" t="e">
        <f t="shared" si="0"/>
        <v>#VALUE!</v>
      </c>
      <c r="D20" s="42" t="s">
        <v>131</v>
      </c>
      <c r="E20" s="6" t="s">
        <v>7</v>
      </c>
      <c r="F20" s="7" t="s">
        <v>12</v>
      </c>
      <c r="G20" s="8">
        <v>2800</v>
      </c>
    </row>
    <row r="21" spans="1:7">
      <c r="A21" s="5">
        <v>43270</v>
      </c>
      <c r="B21" t="s">
        <v>38</v>
      </c>
      <c r="C21" t="e">
        <f t="shared" si="0"/>
        <v>#VALUE!</v>
      </c>
      <c r="D21" s="42" t="s">
        <v>132</v>
      </c>
      <c r="E21" s="6" t="s">
        <v>7</v>
      </c>
      <c r="F21" s="7" t="s">
        <v>10</v>
      </c>
      <c r="G21" s="8">
        <v>1500</v>
      </c>
    </row>
    <row r="22" spans="1:7">
      <c r="A22" s="5">
        <v>43271</v>
      </c>
      <c r="B22" t="s">
        <v>39</v>
      </c>
      <c r="C22" t="e">
        <f t="shared" si="0"/>
        <v>#VALUE!</v>
      </c>
      <c r="D22" s="42" t="s">
        <v>117</v>
      </c>
      <c r="E22" s="6" t="s">
        <v>7</v>
      </c>
      <c r="F22" s="7" t="s">
        <v>8</v>
      </c>
      <c r="G22" s="8">
        <v>1749.9999999999991</v>
      </c>
    </row>
    <row r="23" spans="1:7">
      <c r="A23" s="5">
        <v>43272</v>
      </c>
      <c r="B23" t="s">
        <v>40</v>
      </c>
      <c r="C23" t="e">
        <f t="shared" si="0"/>
        <v>#VALUE!</v>
      </c>
      <c r="D23" s="42" t="s">
        <v>118</v>
      </c>
      <c r="E23" s="6" t="s">
        <v>14</v>
      </c>
      <c r="F23" s="7" t="s">
        <v>23</v>
      </c>
      <c r="G23" s="8">
        <v>2499.96</v>
      </c>
    </row>
    <row r="24" spans="1:7">
      <c r="A24" s="5">
        <v>43273</v>
      </c>
      <c r="B24" t="s">
        <v>41</v>
      </c>
      <c r="C24" t="e">
        <f t="shared" si="0"/>
        <v>#VALUE!</v>
      </c>
      <c r="D24" s="42" t="s">
        <v>133</v>
      </c>
      <c r="E24" s="6" t="s">
        <v>18</v>
      </c>
      <c r="F24" s="7" t="s">
        <v>27</v>
      </c>
      <c r="G24" s="8">
        <v>2199.96</v>
      </c>
    </row>
    <row r="25" spans="1:7">
      <c r="A25" s="5">
        <v>43274</v>
      </c>
      <c r="B25" t="s">
        <v>42</v>
      </c>
      <c r="C25" t="e">
        <f t="shared" si="0"/>
        <v>#VALUE!</v>
      </c>
      <c r="D25" s="42" t="s">
        <v>119</v>
      </c>
      <c r="E25" s="6" t="s">
        <v>21</v>
      </c>
      <c r="F25" s="7" t="s">
        <v>25</v>
      </c>
      <c r="G25" s="8">
        <v>2349.9699999999998</v>
      </c>
    </row>
    <row r="26" spans="1:7">
      <c r="A26" s="5">
        <v>43275</v>
      </c>
      <c r="B26" t="s">
        <v>43</v>
      </c>
      <c r="C26" t="e">
        <f t="shared" si="0"/>
        <v>#VALUE!</v>
      </c>
      <c r="D26" s="42" t="s">
        <v>134</v>
      </c>
      <c r="E26" s="6" t="s">
        <v>21</v>
      </c>
      <c r="F26" s="7" t="s">
        <v>22</v>
      </c>
      <c r="G26" s="8">
        <v>2300</v>
      </c>
    </row>
    <row r="27" spans="1:7">
      <c r="A27" s="5">
        <v>43276</v>
      </c>
      <c r="B27" t="s">
        <v>44</v>
      </c>
      <c r="C27" t="e">
        <f t="shared" si="0"/>
        <v>#VALUE!</v>
      </c>
      <c r="D27" s="42" t="s">
        <v>120</v>
      </c>
      <c r="E27" s="6" t="s">
        <v>18</v>
      </c>
      <c r="F27" s="7" t="s">
        <v>19</v>
      </c>
      <c r="G27" s="8">
        <v>1799.98</v>
      </c>
    </row>
    <row r="28" spans="1:7">
      <c r="A28" s="5">
        <v>43277</v>
      </c>
      <c r="B28" t="s">
        <v>45</v>
      </c>
      <c r="C28" t="e">
        <f t="shared" si="0"/>
        <v>#VALUE!</v>
      </c>
      <c r="D28" s="42" t="s">
        <v>121</v>
      </c>
      <c r="E28" s="6" t="s">
        <v>21</v>
      </c>
      <c r="F28" s="7" t="s">
        <v>25</v>
      </c>
      <c r="G28" s="8">
        <v>900</v>
      </c>
    </row>
    <row r="29" spans="1:7">
      <c r="A29" s="5">
        <v>43278</v>
      </c>
      <c r="B29" t="s">
        <v>46</v>
      </c>
      <c r="C29" t="e">
        <f t="shared" si="0"/>
        <v>#VALUE!</v>
      </c>
      <c r="D29" s="42" t="s">
        <v>124</v>
      </c>
      <c r="E29" s="6" t="s">
        <v>18</v>
      </c>
      <c r="F29" s="7" t="s">
        <v>27</v>
      </c>
      <c r="G29" s="8">
        <v>2800</v>
      </c>
    </row>
    <row r="30" spans="1:7">
      <c r="A30" s="5">
        <v>43279</v>
      </c>
      <c r="B30" t="s">
        <v>47</v>
      </c>
      <c r="C30" t="e">
        <f t="shared" si="0"/>
        <v>#VALUE!</v>
      </c>
      <c r="D30" s="42" t="s">
        <v>122</v>
      </c>
      <c r="E30" s="6" t="s">
        <v>14</v>
      </c>
      <c r="F30" s="7" t="s">
        <v>23</v>
      </c>
      <c r="G30" s="8">
        <v>1500</v>
      </c>
    </row>
    <row r="31" spans="1:7">
      <c r="A31" s="5">
        <v>43280</v>
      </c>
      <c r="B31" t="s">
        <v>48</v>
      </c>
      <c r="C31" t="e">
        <f t="shared" si="0"/>
        <v>#VALUE!</v>
      </c>
      <c r="D31" s="42" t="s">
        <v>123</v>
      </c>
      <c r="E31" s="6" t="s">
        <v>7</v>
      </c>
      <c r="F31" s="7" t="s">
        <v>16</v>
      </c>
      <c r="G31" s="8">
        <v>1750</v>
      </c>
    </row>
    <row r="32" spans="1:7">
      <c r="A32" s="5">
        <v>43281</v>
      </c>
      <c r="B32" t="s">
        <v>49</v>
      </c>
      <c r="C32" t="e">
        <f t="shared" si="0"/>
        <v>#VALUE!</v>
      </c>
      <c r="D32" s="42" t="s">
        <v>135</v>
      </c>
      <c r="E32" s="6" t="s">
        <v>21</v>
      </c>
      <c r="F32" s="7" t="s">
        <v>22</v>
      </c>
      <c r="G32" s="8">
        <v>2500</v>
      </c>
    </row>
    <row r="33" spans="5:7">
      <c r="E33" s="11"/>
      <c r="G33" s="12"/>
    </row>
    <row r="34" spans="5:7">
      <c r="E34" s="11"/>
      <c r="G34" s="12"/>
    </row>
    <row r="35" spans="5:7">
      <c r="E35" s="11"/>
      <c r="G35" s="12"/>
    </row>
    <row r="36" spans="5:7">
      <c r="E36" s="11"/>
      <c r="G36" s="12"/>
    </row>
    <row r="37" spans="5:7">
      <c r="E37" s="11"/>
      <c r="G37" s="12"/>
    </row>
    <row r="38" spans="5:7">
      <c r="E38" s="11"/>
      <c r="G38" s="12"/>
    </row>
  </sheetData>
  <mergeCells count="1">
    <mergeCell ref="A1:G1"/>
  </mergeCells>
  <hyperlinks>
    <hyperlink ref="D4" r:id="rId1" display="ronaldolima@gmail.com" xr:uid="{EF38B3FE-5102-4732-A166-0697E0BE831A}"/>
    <hyperlink ref="D5" r:id="rId2" display="julianaamaral@gmail.com" xr:uid="{C83198DA-8DD7-42BF-9925-23EC4CDFBFB9}"/>
    <hyperlink ref="D7" r:id="rId3" xr:uid="{6346A046-715E-4AA2-A02E-D855A814D871}"/>
    <hyperlink ref="D8" r:id="rId4" display="joycecoutinho@gmail.com" xr:uid="{DC7C2B7A-008A-411A-8E99-EDA19BB7B119}"/>
    <hyperlink ref="D9" r:id="rId5" display="paulosergio@gamail.com" xr:uid="{86776559-5843-40CD-B4BC-22E3BB3F0476}"/>
    <hyperlink ref="D10" r:id="rId6" display="crisluziane@gmail.com" xr:uid="{CA770F6E-EA46-4DFA-B8D9-6BF202540334}"/>
    <hyperlink ref="D11" r:id="rId7" xr:uid="{C054843E-328F-4021-BB45-5023D16E7FA0}"/>
    <hyperlink ref="D12" r:id="rId8" display="leandrohenrique@gamail.com" xr:uid="{7435173F-7B8B-4991-9DAD-5C9D5B2E1860}"/>
    <hyperlink ref="D13" r:id="rId9" display="erikalmeida@gamail.com" xr:uid="{B13091F2-08B0-4881-80A6-A01D66DC1A97}"/>
    <hyperlink ref="D14" r:id="rId10" xr:uid="{F9DC775F-2CA6-48E8-8841-692FAEAA8C99}"/>
    <hyperlink ref="D15" r:id="rId11" display="camilamendes@gmail.com" xr:uid="{C76FD3CC-4AF7-4CF4-98A3-12C33D1AF2FC}"/>
    <hyperlink ref="D16" r:id="rId12" display="raissasoares@gamail.com" xr:uid="{6545EE7D-D515-4F8A-BB8E-45341E2AB418}"/>
    <hyperlink ref="D17" r:id="rId13" display="neidsonluiz@gmail.com" xr:uid="{54424C50-BEA6-4AF9-AE60-7EBD979D4F82}"/>
    <hyperlink ref="D18" r:id="rId14" xr:uid="{3A19DED3-148A-4530-B4D3-63AB22D7F5C9}"/>
    <hyperlink ref="D19" r:id="rId15" display="geraldopereira@gamail.com" xr:uid="{AD523F4C-4CB8-461B-A705-AD37931C90BB}"/>
    <hyperlink ref="D20" r:id="rId16" display="edsonbrito@gmail.com" xr:uid="{54401AC2-4D62-4912-90C1-CCF95C021C4D}"/>
    <hyperlink ref="D21" r:id="rId17" display="diegohenrique@gmail.com" xr:uid="{3D694B94-7178-4BC5-BF98-B8B9DF326057}"/>
    <hyperlink ref="D22" r:id="rId18" xr:uid="{C3EEB3D4-1108-4FC6-8D3F-6A75DFC95F50}"/>
    <hyperlink ref="D23" r:id="rId19" xr:uid="{C22C4A16-2BEC-48C7-89ED-B150447EEE56}"/>
    <hyperlink ref="D24" r:id="rId20" display="jonathansilva@gmail.com" xr:uid="{84A4381C-1261-4DAA-B562-9BE66A159FFF}"/>
    <hyperlink ref="D25" r:id="rId21" display="titomarcos@gamail.com" xr:uid="{F8375356-E21A-4740-A979-E92D0CB3372E}"/>
    <hyperlink ref="D26" r:id="rId22" display="maikonpereira@gmail.com" xr:uid="{7AFBA00B-A633-4327-BCE8-16AA7E231ED9}"/>
    <hyperlink ref="D27" r:id="rId23" xr:uid="{CB4083A1-F814-42D5-9DF5-3C35036A5BD9}"/>
    <hyperlink ref="D28" r:id="rId24" display="thiagoaugusto@gamail.com" xr:uid="{904512B1-BC5A-4259-B685-1C5685379CDE}"/>
    <hyperlink ref="D30" r:id="rId25" xr:uid="{87534656-50F4-41BC-9351-C964D184CC3C}"/>
    <hyperlink ref="D31" r:id="rId26" display="jasielsouza@gamail.com" xr:uid="{FCB70399-8CA9-4DB2-B0DE-DE12ABA4CBF4}"/>
    <hyperlink ref="D32" r:id="rId27" display="emillycerqueira@gmail.com" xr:uid="{62A2C167-2D49-47B8-B666-D3B2A11A5CC0}"/>
    <hyperlink ref="D6" r:id="rId28" display="rafaeldesousa@gamail.com" xr:uid="{CD195654-9685-4A9B-AFCF-9C271F86C467}"/>
    <hyperlink ref="D3" r:id="rId29" xr:uid="{B35BC83C-F0C1-4EE1-BAA9-6778B339CC47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3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C99F2-756B-422E-93FC-15038F5169DC}">
  <sheetPr>
    <tabColor theme="9" tint="-0.249977111117893"/>
  </sheetPr>
  <dimension ref="A1:H38"/>
  <sheetViews>
    <sheetView zoomScale="130" zoomScaleNormal="130" workbookViewId="0">
      <selection activeCell="D3" sqref="D3"/>
    </sheetView>
  </sheetViews>
  <sheetFormatPr defaultRowHeight="15"/>
  <cols>
    <col min="1" max="1" width="12.42578125" customWidth="1"/>
    <col min="2" max="2" width="20.7109375" customWidth="1"/>
    <col min="3" max="3" width="11.42578125" customWidth="1"/>
    <col min="4" max="4" width="13.140625" customWidth="1"/>
    <col min="5" max="5" width="28.85546875" bestFit="1" customWidth="1"/>
    <col min="6" max="6" width="6.85546875" style="33" bestFit="1" customWidth="1"/>
    <col min="7" max="7" width="19.5703125" style="10" customWidth="1"/>
    <col min="8" max="8" width="16.7109375" style="33" customWidth="1"/>
    <col min="9" max="9" width="3.7109375" customWidth="1"/>
    <col min="10" max="10" width="16.85546875" customWidth="1"/>
  </cols>
  <sheetData>
    <row r="1" spans="1:8" ht="36" customHeight="1">
      <c r="A1" s="55" t="s">
        <v>0</v>
      </c>
      <c r="B1" s="55"/>
      <c r="C1" s="55"/>
      <c r="D1" s="55"/>
      <c r="E1" s="55"/>
      <c r="F1" s="55"/>
      <c r="G1" s="55"/>
      <c r="H1" s="55"/>
    </row>
    <row r="2" spans="1:8" ht="15" customHeight="1">
      <c r="A2" s="1" t="s">
        <v>1</v>
      </c>
      <c r="B2" s="1" t="s">
        <v>2</v>
      </c>
      <c r="C2" s="1" t="s">
        <v>137</v>
      </c>
      <c r="D2" s="1" t="s">
        <v>150</v>
      </c>
      <c r="E2" s="1" t="s">
        <v>106</v>
      </c>
      <c r="F2" s="2" t="s">
        <v>3</v>
      </c>
      <c r="G2" s="3" t="s">
        <v>4</v>
      </c>
      <c r="H2" s="2" t="s">
        <v>5</v>
      </c>
    </row>
    <row r="3" spans="1:8">
      <c r="A3" s="5">
        <v>43252</v>
      </c>
      <c r="B3" t="s">
        <v>6</v>
      </c>
      <c r="C3" t="str">
        <f>MID(B3,1,SEARCH(" ",B3)-1)</f>
        <v>Cristiano</v>
      </c>
      <c r="D3" t="str">
        <f>MID(B3,FIND(" ",B3)+1,LEN(B3)-FIND(" ",B3))</f>
        <v>Aparecido</v>
      </c>
      <c r="E3" s="42" t="s">
        <v>107</v>
      </c>
      <c r="F3" s="6" t="s">
        <v>7</v>
      </c>
      <c r="G3" s="7" t="s">
        <v>8</v>
      </c>
      <c r="H3" s="8">
        <v>1499.96</v>
      </c>
    </row>
    <row r="4" spans="1:8">
      <c r="A4" s="5">
        <v>43253</v>
      </c>
      <c r="B4" t="s">
        <v>9</v>
      </c>
      <c r="C4" t="str">
        <f t="shared" ref="C4:C32" si="0">MID(B4,1,SEARCH(" ",B4)-1)</f>
        <v>Ronaldo</v>
      </c>
      <c r="D4" t="str">
        <f t="shared" ref="D4:D32" si="1">MID(B4,FIND(" ",B4)+1,LEN(B4)-FIND(" ",B4))</f>
        <v>Lima</v>
      </c>
      <c r="E4" s="42" t="s">
        <v>125</v>
      </c>
      <c r="F4" s="6" t="s">
        <v>7</v>
      </c>
      <c r="G4" s="10" t="s">
        <v>10</v>
      </c>
      <c r="H4" s="8">
        <v>1750</v>
      </c>
    </row>
    <row r="5" spans="1:8">
      <c r="A5" s="5">
        <v>43254</v>
      </c>
      <c r="B5" t="s">
        <v>11</v>
      </c>
      <c r="C5" t="str">
        <f t="shared" si="0"/>
        <v>Juliana</v>
      </c>
      <c r="D5" t="str">
        <f t="shared" si="1"/>
        <v>Amaral</v>
      </c>
      <c r="E5" s="42" t="s">
        <v>126</v>
      </c>
      <c r="F5" s="6" t="s">
        <v>7</v>
      </c>
      <c r="G5" s="10" t="s">
        <v>12</v>
      </c>
      <c r="H5" s="8">
        <v>2499.98</v>
      </c>
    </row>
    <row r="6" spans="1:8">
      <c r="A6" s="5">
        <v>43255</v>
      </c>
      <c r="B6" t="s">
        <v>13</v>
      </c>
      <c r="C6" t="str">
        <f t="shared" si="0"/>
        <v>Rafael</v>
      </c>
      <c r="D6" t="str">
        <f t="shared" si="1"/>
        <v>De Sousa</v>
      </c>
      <c r="E6" s="42" t="s">
        <v>136</v>
      </c>
      <c r="F6" s="6" t="s">
        <v>14</v>
      </c>
      <c r="G6" s="7" t="s">
        <v>15</v>
      </c>
      <c r="H6" s="8">
        <v>2200</v>
      </c>
    </row>
    <row r="7" spans="1:8">
      <c r="A7" s="5">
        <v>43256</v>
      </c>
      <c r="B7" t="s">
        <v>17</v>
      </c>
      <c r="C7" t="str">
        <f t="shared" si="0"/>
        <v>Igor</v>
      </c>
      <c r="D7" t="str">
        <f t="shared" si="1"/>
        <v xml:space="preserve">Souza </v>
      </c>
      <c r="E7" s="42" t="s">
        <v>108</v>
      </c>
      <c r="F7" s="6" t="s">
        <v>18</v>
      </c>
      <c r="G7" s="7" t="s">
        <v>19</v>
      </c>
      <c r="H7" s="8">
        <v>2350</v>
      </c>
    </row>
    <row r="8" spans="1:8">
      <c r="A8" s="5">
        <v>43257</v>
      </c>
      <c r="B8" t="s">
        <v>20</v>
      </c>
      <c r="C8" t="str">
        <f t="shared" si="0"/>
        <v>Joyce</v>
      </c>
      <c r="D8" t="str">
        <f t="shared" si="1"/>
        <v>Coutinho</v>
      </c>
      <c r="E8" s="42" t="s">
        <v>127</v>
      </c>
      <c r="F8" s="6" t="s">
        <v>21</v>
      </c>
      <c r="G8" s="7" t="s">
        <v>22</v>
      </c>
      <c r="H8" s="8">
        <v>2300</v>
      </c>
    </row>
    <row r="9" spans="1:8">
      <c r="A9" s="5">
        <v>43258</v>
      </c>
      <c r="B9" t="s">
        <v>24</v>
      </c>
      <c r="C9" t="str">
        <f t="shared" si="0"/>
        <v>Paulo</v>
      </c>
      <c r="D9" t="str">
        <f t="shared" si="1"/>
        <v>Sergio</v>
      </c>
      <c r="E9" s="42" t="s">
        <v>111</v>
      </c>
      <c r="F9" s="6" t="s">
        <v>21</v>
      </c>
      <c r="G9" s="7" t="s">
        <v>25</v>
      </c>
      <c r="H9" s="8">
        <v>1800</v>
      </c>
    </row>
    <row r="10" spans="1:8">
      <c r="A10" s="5">
        <v>43259</v>
      </c>
      <c r="B10" t="s">
        <v>26</v>
      </c>
      <c r="C10" t="str">
        <f t="shared" si="0"/>
        <v>Cris</v>
      </c>
      <c r="D10" t="str">
        <f t="shared" si="1"/>
        <v>Luziane</v>
      </c>
      <c r="E10" s="42" t="s">
        <v>128</v>
      </c>
      <c r="F10" s="6" t="s">
        <v>18</v>
      </c>
      <c r="G10" s="7" t="s">
        <v>27</v>
      </c>
      <c r="H10" s="8">
        <v>900</v>
      </c>
    </row>
    <row r="11" spans="1:8">
      <c r="A11" s="5">
        <v>43260</v>
      </c>
      <c r="B11" t="s">
        <v>28</v>
      </c>
      <c r="C11" t="str">
        <f t="shared" si="0"/>
        <v>Evelin</v>
      </c>
      <c r="D11" t="str">
        <f t="shared" si="1"/>
        <v xml:space="preserve">Ferreira </v>
      </c>
      <c r="E11" s="42" t="s">
        <v>109</v>
      </c>
      <c r="F11" s="6" t="s">
        <v>14</v>
      </c>
      <c r="G11" s="7" t="s">
        <v>23</v>
      </c>
      <c r="H11" s="8">
        <v>2799.96</v>
      </c>
    </row>
    <row r="12" spans="1:8">
      <c r="A12" s="5">
        <v>43261</v>
      </c>
      <c r="B12" t="s">
        <v>29</v>
      </c>
      <c r="C12" t="str">
        <f t="shared" si="0"/>
        <v>Leandro</v>
      </c>
      <c r="D12" t="str">
        <f t="shared" si="1"/>
        <v>Henrique</v>
      </c>
      <c r="E12" s="42" t="s">
        <v>112</v>
      </c>
      <c r="F12" s="6" t="s">
        <v>7</v>
      </c>
      <c r="G12" s="7" t="s">
        <v>16</v>
      </c>
      <c r="H12" s="8">
        <v>1499.94</v>
      </c>
    </row>
    <row r="13" spans="1:8">
      <c r="A13" s="5">
        <v>43262</v>
      </c>
      <c r="B13" t="s">
        <v>30</v>
      </c>
      <c r="C13" t="str">
        <f t="shared" si="0"/>
        <v>Erik</v>
      </c>
      <c r="D13" t="str">
        <f t="shared" si="1"/>
        <v>Almeida</v>
      </c>
      <c r="E13" s="42" t="s">
        <v>113</v>
      </c>
      <c r="F13" s="6" t="s">
        <v>7</v>
      </c>
      <c r="G13" s="7" t="s">
        <v>16</v>
      </c>
      <c r="H13" s="8">
        <v>1750</v>
      </c>
    </row>
    <row r="14" spans="1:8">
      <c r="A14" s="5">
        <v>43263</v>
      </c>
      <c r="B14" t="s">
        <v>31</v>
      </c>
      <c r="C14" t="str">
        <f t="shared" si="0"/>
        <v>Patricia</v>
      </c>
      <c r="D14" t="str">
        <f t="shared" si="1"/>
        <v>Rosa</v>
      </c>
      <c r="E14" s="42" t="s">
        <v>110</v>
      </c>
      <c r="F14" s="6" t="s">
        <v>14</v>
      </c>
      <c r="G14" s="7" t="s">
        <v>23</v>
      </c>
      <c r="H14" s="8">
        <v>2350</v>
      </c>
    </row>
    <row r="15" spans="1:8">
      <c r="A15" s="5">
        <v>43264</v>
      </c>
      <c r="B15" t="s">
        <v>32</v>
      </c>
      <c r="C15" t="str">
        <f t="shared" si="0"/>
        <v>Camila</v>
      </c>
      <c r="D15" t="str">
        <f t="shared" si="1"/>
        <v>Mendes</v>
      </c>
      <c r="E15" s="42" t="s">
        <v>129</v>
      </c>
      <c r="F15" s="6" t="s">
        <v>18</v>
      </c>
      <c r="G15" s="7" t="s">
        <v>27</v>
      </c>
      <c r="H15" s="8">
        <v>2199.96</v>
      </c>
    </row>
    <row r="16" spans="1:8">
      <c r="A16" s="5">
        <v>43265</v>
      </c>
      <c r="B16" t="s">
        <v>33</v>
      </c>
      <c r="C16" t="str">
        <f t="shared" si="0"/>
        <v>Raissa</v>
      </c>
      <c r="D16" t="str">
        <f t="shared" si="1"/>
        <v>Soares</v>
      </c>
      <c r="E16" s="42" t="s">
        <v>114</v>
      </c>
      <c r="F16" s="6" t="s">
        <v>21</v>
      </c>
      <c r="G16" s="7" t="s">
        <v>25</v>
      </c>
      <c r="H16" s="8">
        <v>2350</v>
      </c>
    </row>
    <row r="17" spans="1:8">
      <c r="A17" s="5">
        <v>43266</v>
      </c>
      <c r="B17" t="s">
        <v>34</v>
      </c>
      <c r="C17" t="str">
        <f t="shared" si="0"/>
        <v>Neidson</v>
      </c>
      <c r="D17" t="str">
        <f t="shared" si="1"/>
        <v xml:space="preserve">Luiz </v>
      </c>
      <c r="E17" s="42" t="s">
        <v>130</v>
      </c>
      <c r="F17" s="6" t="s">
        <v>21</v>
      </c>
      <c r="G17" s="7" t="s">
        <v>22</v>
      </c>
      <c r="H17" s="8">
        <v>2299.92</v>
      </c>
    </row>
    <row r="18" spans="1:8">
      <c r="A18" s="5">
        <v>43267</v>
      </c>
      <c r="B18" t="s">
        <v>35</v>
      </c>
      <c r="C18" t="str">
        <f t="shared" si="0"/>
        <v>Antonio</v>
      </c>
      <c r="D18" t="str">
        <f t="shared" si="1"/>
        <v>Ricardo</v>
      </c>
      <c r="E18" s="42" t="s">
        <v>115</v>
      </c>
      <c r="F18" s="6" t="s">
        <v>18</v>
      </c>
      <c r="G18" s="7" t="s">
        <v>19</v>
      </c>
      <c r="H18" s="8">
        <v>1800</v>
      </c>
    </row>
    <row r="19" spans="1:8">
      <c r="A19" s="5">
        <v>43268</v>
      </c>
      <c r="B19" t="s">
        <v>36</v>
      </c>
      <c r="C19" t="str">
        <f t="shared" si="0"/>
        <v>Geraldo</v>
      </c>
      <c r="D19" t="str">
        <f t="shared" si="1"/>
        <v>Pereira</v>
      </c>
      <c r="E19" s="42" t="s">
        <v>116</v>
      </c>
      <c r="F19" s="6" t="s">
        <v>14</v>
      </c>
      <c r="G19" s="7" t="s">
        <v>15</v>
      </c>
      <c r="H19" s="8">
        <v>900</v>
      </c>
    </row>
    <row r="20" spans="1:8">
      <c r="A20" s="5">
        <v>43269</v>
      </c>
      <c r="B20" t="s">
        <v>37</v>
      </c>
      <c r="C20" t="str">
        <f t="shared" si="0"/>
        <v>Edson</v>
      </c>
      <c r="D20" t="str">
        <f t="shared" si="1"/>
        <v>Brito</v>
      </c>
      <c r="E20" s="42" t="s">
        <v>131</v>
      </c>
      <c r="F20" s="6" t="s">
        <v>7</v>
      </c>
      <c r="G20" s="7" t="s">
        <v>12</v>
      </c>
      <c r="H20" s="8">
        <v>2800</v>
      </c>
    </row>
    <row r="21" spans="1:8">
      <c r="A21" s="5">
        <v>43270</v>
      </c>
      <c r="B21" t="s">
        <v>38</v>
      </c>
      <c r="C21" t="str">
        <f t="shared" si="0"/>
        <v>Diego</v>
      </c>
      <c r="D21" t="str">
        <f t="shared" si="1"/>
        <v>Henrique</v>
      </c>
      <c r="E21" s="42" t="s">
        <v>132</v>
      </c>
      <c r="F21" s="6" t="s">
        <v>7</v>
      </c>
      <c r="G21" s="7" t="s">
        <v>10</v>
      </c>
      <c r="H21" s="8">
        <v>1500</v>
      </c>
    </row>
    <row r="22" spans="1:8">
      <c r="A22" s="5">
        <v>43271</v>
      </c>
      <c r="B22" t="s">
        <v>39</v>
      </c>
      <c r="C22" t="str">
        <f t="shared" si="0"/>
        <v>Olivio</v>
      </c>
      <c r="D22" t="str">
        <f t="shared" si="1"/>
        <v>Mariano</v>
      </c>
      <c r="E22" s="42" t="s">
        <v>117</v>
      </c>
      <c r="F22" s="6" t="s">
        <v>7</v>
      </c>
      <c r="G22" s="7" t="s">
        <v>8</v>
      </c>
      <c r="H22" s="8">
        <v>1749.9999999999991</v>
      </c>
    </row>
    <row r="23" spans="1:8">
      <c r="A23" s="5">
        <v>43272</v>
      </c>
      <c r="B23" t="s">
        <v>40</v>
      </c>
      <c r="C23" t="str">
        <f t="shared" si="0"/>
        <v>Naye</v>
      </c>
      <c r="D23" t="str">
        <f t="shared" si="1"/>
        <v xml:space="preserve">Nobre </v>
      </c>
      <c r="E23" s="42" t="s">
        <v>118</v>
      </c>
      <c r="F23" s="6" t="s">
        <v>14</v>
      </c>
      <c r="G23" s="7" t="s">
        <v>23</v>
      </c>
      <c r="H23" s="8">
        <v>2499.96</v>
      </c>
    </row>
    <row r="24" spans="1:8">
      <c r="A24" s="5">
        <v>43273</v>
      </c>
      <c r="B24" t="s">
        <v>41</v>
      </c>
      <c r="C24" t="str">
        <f t="shared" si="0"/>
        <v>Jonathan</v>
      </c>
      <c r="D24" t="str">
        <f t="shared" si="1"/>
        <v>Silva</v>
      </c>
      <c r="E24" s="42" t="s">
        <v>133</v>
      </c>
      <c r="F24" s="6" t="s">
        <v>18</v>
      </c>
      <c r="G24" s="7" t="s">
        <v>27</v>
      </c>
      <c r="H24" s="8">
        <v>2199.96</v>
      </c>
    </row>
    <row r="25" spans="1:8">
      <c r="A25" s="5">
        <v>43274</v>
      </c>
      <c r="B25" t="s">
        <v>42</v>
      </c>
      <c r="C25" t="str">
        <f t="shared" si="0"/>
        <v>Tito</v>
      </c>
      <c r="D25" t="str">
        <f t="shared" si="1"/>
        <v>Marcos</v>
      </c>
      <c r="E25" s="42" t="s">
        <v>119</v>
      </c>
      <c r="F25" s="6" t="s">
        <v>21</v>
      </c>
      <c r="G25" s="7" t="s">
        <v>25</v>
      </c>
      <c r="H25" s="8">
        <v>2349.9699999999998</v>
      </c>
    </row>
    <row r="26" spans="1:8">
      <c r="A26" s="5">
        <v>43275</v>
      </c>
      <c r="B26" t="s">
        <v>43</v>
      </c>
      <c r="C26" t="str">
        <f t="shared" si="0"/>
        <v>Maikon</v>
      </c>
      <c r="D26" t="str">
        <f t="shared" si="1"/>
        <v>Pereira</v>
      </c>
      <c r="E26" s="42" t="s">
        <v>134</v>
      </c>
      <c r="F26" s="6" t="s">
        <v>21</v>
      </c>
      <c r="G26" s="7" t="s">
        <v>22</v>
      </c>
      <c r="H26" s="8">
        <v>2300</v>
      </c>
    </row>
    <row r="27" spans="1:8">
      <c r="A27" s="5">
        <v>43276</v>
      </c>
      <c r="B27" t="s">
        <v>44</v>
      </c>
      <c r="C27" t="str">
        <f t="shared" si="0"/>
        <v>Joao</v>
      </c>
      <c r="D27" t="str">
        <f t="shared" si="1"/>
        <v>Carlos</v>
      </c>
      <c r="E27" s="42" t="s">
        <v>120</v>
      </c>
      <c r="F27" s="6" t="s">
        <v>18</v>
      </c>
      <c r="G27" s="7" t="s">
        <v>19</v>
      </c>
      <c r="H27" s="8">
        <v>1799.98</v>
      </c>
    </row>
    <row r="28" spans="1:8">
      <c r="A28" s="5">
        <v>43277</v>
      </c>
      <c r="B28" t="s">
        <v>45</v>
      </c>
      <c r="C28" t="str">
        <f t="shared" si="0"/>
        <v>Thiago</v>
      </c>
      <c r="D28" t="str">
        <f t="shared" si="1"/>
        <v>Augusto</v>
      </c>
      <c r="E28" s="42" t="s">
        <v>121</v>
      </c>
      <c r="F28" s="6" t="s">
        <v>21</v>
      </c>
      <c r="G28" s="7" t="s">
        <v>25</v>
      </c>
      <c r="H28" s="8">
        <v>900</v>
      </c>
    </row>
    <row r="29" spans="1:8">
      <c r="A29" s="5">
        <v>43278</v>
      </c>
      <c r="B29" t="s">
        <v>46</v>
      </c>
      <c r="C29" t="str">
        <f t="shared" si="0"/>
        <v>Danilo</v>
      </c>
      <c r="D29" t="str">
        <f t="shared" si="1"/>
        <v>Santos Barreto</v>
      </c>
      <c r="E29" s="42" t="s">
        <v>124</v>
      </c>
      <c r="F29" s="6" t="s">
        <v>18</v>
      </c>
      <c r="G29" s="7" t="s">
        <v>27</v>
      </c>
      <c r="H29" s="8">
        <v>2800</v>
      </c>
    </row>
    <row r="30" spans="1:8">
      <c r="A30" s="5">
        <v>43279</v>
      </c>
      <c r="B30" t="s">
        <v>47</v>
      </c>
      <c r="C30" t="str">
        <f t="shared" si="0"/>
        <v>Franclin</v>
      </c>
      <c r="D30" t="str">
        <f t="shared" si="1"/>
        <v>Fagundes</v>
      </c>
      <c r="E30" s="42" t="s">
        <v>122</v>
      </c>
      <c r="F30" s="6" t="s">
        <v>14</v>
      </c>
      <c r="G30" s="7" t="s">
        <v>23</v>
      </c>
      <c r="H30" s="8">
        <v>1500</v>
      </c>
    </row>
    <row r="31" spans="1:8">
      <c r="A31" s="5">
        <v>43280</v>
      </c>
      <c r="B31" t="s">
        <v>48</v>
      </c>
      <c r="C31" t="str">
        <f t="shared" si="0"/>
        <v>Jasiel</v>
      </c>
      <c r="D31" t="str">
        <f t="shared" si="1"/>
        <v>Souza</v>
      </c>
      <c r="E31" s="42" t="s">
        <v>123</v>
      </c>
      <c r="F31" s="6" t="s">
        <v>7</v>
      </c>
      <c r="G31" s="7" t="s">
        <v>16</v>
      </c>
      <c r="H31" s="8">
        <v>1750</v>
      </c>
    </row>
    <row r="32" spans="1:8">
      <c r="A32" s="5">
        <v>43281</v>
      </c>
      <c r="B32" t="s">
        <v>49</v>
      </c>
      <c r="C32" t="str">
        <f t="shared" si="0"/>
        <v>Emilly</v>
      </c>
      <c r="D32" t="str">
        <f t="shared" si="1"/>
        <v>Cerqueira</v>
      </c>
      <c r="E32" s="42" t="s">
        <v>135</v>
      </c>
      <c r="F32" s="6" t="s">
        <v>21</v>
      </c>
      <c r="G32" s="7" t="s">
        <v>22</v>
      </c>
      <c r="H32" s="8">
        <v>2500</v>
      </c>
    </row>
    <row r="33" spans="6:8">
      <c r="F33" s="11"/>
      <c r="H33" s="12"/>
    </row>
    <row r="34" spans="6:8">
      <c r="F34" s="11"/>
      <c r="H34" s="12"/>
    </row>
    <row r="35" spans="6:8">
      <c r="F35" s="11"/>
      <c r="H35" s="12"/>
    </row>
    <row r="36" spans="6:8">
      <c r="F36" s="11"/>
      <c r="H36" s="12"/>
    </row>
    <row r="37" spans="6:8">
      <c r="F37" s="11"/>
      <c r="H37" s="12"/>
    </row>
    <row r="38" spans="6:8">
      <c r="F38" s="11"/>
      <c r="H38" s="12"/>
    </row>
  </sheetData>
  <mergeCells count="1">
    <mergeCell ref="A1:H1"/>
  </mergeCells>
  <hyperlinks>
    <hyperlink ref="E4" r:id="rId1" display="ronaldolima@gmail.com" xr:uid="{58458815-C278-4DCF-B156-6ED88CAB88D7}"/>
    <hyperlink ref="E5" r:id="rId2" display="julianaamaral@gmail.com" xr:uid="{7FCF7BAF-DA91-4480-81A0-85662A10EB62}"/>
    <hyperlink ref="E7" r:id="rId3" xr:uid="{DC85F4D8-20B3-47B7-A616-C2E8BD7F098F}"/>
    <hyperlink ref="E8" r:id="rId4" display="joycecoutinho@gmail.com" xr:uid="{76C4E841-74E6-4177-8E50-A543AD3D700E}"/>
    <hyperlink ref="E9" r:id="rId5" display="paulosergio@gamail.com" xr:uid="{E8F97372-D8BC-4407-B700-FD5D886E9141}"/>
    <hyperlink ref="E10" r:id="rId6" display="crisluziane@gmail.com" xr:uid="{A1378DE6-867D-4A75-9CF4-D9572391349E}"/>
    <hyperlink ref="E11" r:id="rId7" xr:uid="{9120BD08-C2D7-4117-992E-431545C7A539}"/>
    <hyperlink ref="E12" r:id="rId8" display="leandrohenrique@gamail.com" xr:uid="{BD583D18-0752-4308-927A-BA8BB57BCC0F}"/>
    <hyperlink ref="E13" r:id="rId9" display="erikalmeida@gamail.com" xr:uid="{089BB757-F0FE-4951-8A51-29C5541444BC}"/>
    <hyperlink ref="E14" r:id="rId10" xr:uid="{1C146C01-EA76-440F-A5F7-74C39426D9D1}"/>
    <hyperlink ref="E15" r:id="rId11" display="camilamendes@gmail.com" xr:uid="{29EF6463-E3FE-476F-9FF0-67D54833B5CC}"/>
    <hyperlink ref="E16" r:id="rId12" display="raissasoares@gamail.com" xr:uid="{864B9F47-62CE-4946-9884-0B9163C318A5}"/>
    <hyperlink ref="E17" r:id="rId13" display="neidsonluiz@gmail.com" xr:uid="{8B7E8D16-09AD-4E70-A2BD-B61AE05481BE}"/>
    <hyperlink ref="E18" r:id="rId14" xr:uid="{EA3B20D4-17E6-4CDD-8EED-68AC41DC8687}"/>
    <hyperlink ref="E19" r:id="rId15" display="geraldopereira@gamail.com" xr:uid="{1CD0A034-7DC7-41A1-9905-063E55787577}"/>
    <hyperlink ref="E20" r:id="rId16" display="edsonbrito@gmail.com" xr:uid="{6529DB8A-9C6F-4909-9CA6-EA185D4D06C6}"/>
    <hyperlink ref="E21" r:id="rId17" display="diegohenrique@gmail.com" xr:uid="{6A507387-6752-4153-A65E-BFCADA0D87AC}"/>
    <hyperlink ref="E22" r:id="rId18" xr:uid="{42E271D9-552B-4D32-89A1-DF620053B087}"/>
    <hyperlink ref="E23" r:id="rId19" xr:uid="{9E9179FB-F152-4976-81CB-889491CDA9FB}"/>
    <hyperlink ref="E24" r:id="rId20" display="jonathansilva@gmail.com" xr:uid="{E72A5CD8-ACD4-400D-99BF-2C1B2C86195C}"/>
    <hyperlink ref="E25" r:id="rId21" display="titomarcos@gamail.com" xr:uid="{47232A18-41D3-44C7-B994-DDED7970D6E1}"/>
    <hyperlink ref="E26" r:id="rId22" display="maikonpereira@gmail.com" xr:uid="{C85353FA-EB17-4B71-A216-E4E4E0F06AAC}"/>
    <hyperlink ref="E27" r:id="rId23" xr:uid="{3E8B3CAC-2773-486B-B493-6359A3B9E95A}"/>
    <hyperlink ref="E28" r:id="rId24" display="thiagoaugusto@gamail.com" xr:uid="{B90346DF-BBD5-4280-AF99-0029435B0C09}"/>
    <hyperlink ref="E30" r:id="rId25" xr:uid="{B39C6F21-887D-4F5D-A846-37E5A1D161BE}"/>
    <hyperlink ref="E31" r:id="rId26" display="jasielsouza@gamail.com" xr:uid="{FD52BB76-ACC2-424F-9E6D-A93A7213435A}"/>
    <hyperlink ref="E32" r:id="rId27" display="emillycerqueira@gmail.com" xr:uid="{E5DBD7CA-26E0-4EE2-A0A7-B60AB0F6C437}"/>
    <hyperlink ref="E6" r:id="rId28" display="rafaeldesousa@gamail.com" xr:uid="{AEC239CF-D9DA-4EF7-8FDD-4FF81730FF71}"/>
    <hyperlink ref="E3" r:id="rId29" xr:uid="{945C032C-8A91-4A3B-ACAE-2811A7358943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3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F628E-6B60-4510-8CEA-F5E00DF50BDC}">
  <sheetPr>
    <tabColor theme="9" tint="0.39997558519241921"/>
  </sheetPr>
  <dimension ref="A1:H14"/>
  <sheetViews>
    <sheetView zoomScale="130" zoomScaleNormal="130" workbookViewId="0">
      <selection activeCell="G5" sqref="G5"/>
    </sheetView>
  </sheetViews>
  <sheetFormatPr defaultRowHeight="15"/>
  <cols>
    <col min="1" max="1" width="10.7109375" customWidth="1"/>
    <col min="2" max="2" width="15" customWidth="1"/>
    <col min="3" max="6" width="14.28515625" customWidth="1"/>
    <col min="7" max="7" width="15.140625" customWidth="1"/>
    <col min="8" max="8" width="11" bestFit="1" customWidth="1"/>
  </cols>
  <sheetData>
    <row r="1" spans="1:8" ht="36" customHeight="1">
      <c r="A1" s="55" t="s">
        <v>138</v>
      </c>
      <c r="B1" s="55"/>
      <c r="C1" s="55"/>
      <c r="D1" s="55"/>
      <c r="E1" s="55"/>
      <c r="F1" s="55"/>
      <c r="G1" s="55"/>
    </row>
    <row r="2" spans="1:8">
      <c r="C2" s="43" t="s">
        <v>67</v>
      </c>
      <c r="D2" s="43" t="s">
        <v>68</v>
      </c>
      <c r="E2" s="43" t="s">
        <v>69</v>
      </c>
      <c r="F2" s="43" t="s">
        <v>70</v>
      </c>
      <c r="G2" s="44" t="s">
        <v>71</v>
      </c>
    </row>
    <row r="3" spans="1:8">
      <c r="A3" s="58" t="s">
        <v>72</v>
      </c>
      <c r="B3" s="20" t="s">
        <v>139</v>
      </c>
      <c r="C3" s="21">
        <v>4300</v>
      </c>
      <c r="D3" s="21">
        <v>4300</v>
      </c>
      <c r="E3" s="21">
        <v>5200</v>
      </c>
      <c r="F3" s="21">
        <v>5200</v>
      </c>
      <c r="G3" s="22">
        <f t="array" ref="G3:G13">C3:C13+D3:D13+E3:E13+F3:F13</f>
        <v>19000</v>
      </c>
      <c r="H3" s="50"/>
    </row>
    <row r="4" spans="1:8">
      <c r="A4" s="58"/>
      <c r="B4" s="20" t="s">
        <v>140</v>
      </c>
      <c r="C4" s="21">
        <v>1330</v>
      </c>
      <c r="D4" s="21">
        <v>1450</v>
      </c>
      <c r="E4" s="21">
        <v>1150</v>
      </c>
      <c r="F4" s="21">
        <v>1495</v>
      </c>
      <c r="G4" s="22">
        <v>5425</v>
      </c>
    </row>
    <row r="5" spans="1:8">
      <c r="A5" s="58"/>
      <c r="B5" s="45" t="s">
        <v>82</v>
      </c>
      <c r="C5" s="46">
        <v>0</v>
      </c>
      <c r="D5" s="46">
        <v>0</v>
      </c>
      <c r="E5" s="46">
        <v>756</v>
      </c>
      <c r="F5" s="46">
        <v>900</v>
      </c>
      <c r="G5" s="22">
        <v>1656</v>
      </c>
    </row>
    <row r="6" spans="1:8">
      <c r="A6" s="58"/>
      <c r="B6" s="45" t="s">
        <v>148</v>
      </c>
      <c r="C6" s="46">
        <v>356</v>
      </c>
      <c r="D6" s="46">
        <v>400</v>
      </c>
      <c r="E6" s="46">
        <v>415</v>
      </c>
      <c r="F6" s="46">
        <v>435</v>
      </c>
      <c r="G6" s="22">
        <v>1606</v>
      </c>
    </row>
    <row r="7" spans="1:8">
      <c r="A7" s="58"/>
      <c r="B7" s="45" t="s">
        <v>149</v>
      </c>
      <c r="C7" s="46">
        <v>457</v>
      </c>
      <c r="D7" s="46">
        <v>625</v>
      </c>
      <c r="E7" s="46">
        <v>693</v>
      </c>
      <c r="F7" s="46">
        <v>712</v>
      </c>
      <c r="G7" s="22">
        <v>2487</v>
      </c>
    </row>
    <row r="8" spans="1:8">
      <c r="A8" s="47"/>
      <c r="B8" s="47"/>
      <c r="C8" s="47"/>
      <c r="D8" s="47"/>
      <c r="E8" s="47"/>
      <c r="F8" s="47"/>
      <c r="G8" s="54">
        <v>0</v>
      </c>
    </row>
    <row r="9" spans="1:8">
      <c r="A9" s="58" t="s">
        <v>141</v>
      </c>
      <c r="B9" s="48" t="s">
        <v>142</v>
      </c>
      <c r="C9" s="49">
        <v>2300</v>
      </c>
      <c r="D9" s="49">
        <v>2300</v>
      </c>
      <c r="E9" s="49">
        <v>2450</v>
      </c>
      <c r="F9" s="49">
        <v>2300</v>
      </c>
      <c r="G9" s="22">
        <v>9350</v>
      </c>
    </row>
    <row r="10" spans="1:8">
      <c r="A10" s="58"/>
      <c r="B10" s="24" t="s">
        <v>143</v>
      </c>
      <c r="C10" s="21">
        <v>380</v>
      </c>
      <c r="D10" s="21">
        <v>400</v>
      </c>
      <c r="E10" s="21">
        <v>380</v>
      </c>
      <c r="F10" s="21">
        <v>380</v>
      </c>
      <c r="G10" s="22">
        <v>1540</v>
      </c>
    </row>
    <row r="11" spans="1:8">
      <c r="A11" s="58"/>
      <c r="B11" s="24" t="s">
        <v>144</v>
      </c>
      <c r="C11" s="21">
        <v>950</v>
      </c>
      <c r="D11" s="21">
        <v>1200</v>
      </c>
      <c r="E11" s="21">
        <v>950</v>
      </c>
      <c r="F11" s="21">
        <v>1000</v>
      </c>
      <c r="G11" s="22">
        <v>4100</v>
      </c>
    </row>
    <row r="12" spans="1:8">
      <c r="A12" s="58"/>
      <c r="B12" s="20" t="s">
        <v>145</v>
      </c>
      <c r="C12" s="21">
        <v>288.44</v>
      </c>
      <c r="D12" s="21">
        <v>288.44</v>
      </c>
      <c r="E12" s="21">
        <v>508.17</v>
      </c>
      <c r="F12" s="21">
        <v>508.17</v>
      </c>
      <c r="G12" s="22">
        <v>1593.22</v>
      </c>
    </row>
    <row r="13" spans="1:8">
      <c r="A13" s="58"/>
      <c r="B13" s="20" t="s">
        <v>146</v>
      </c>
      <c r="C13" s="21">
        <v>450</v>
      </c>
      <c r="D13" s="21">
        <v>1900</v>
      </c>
      <c r="E13" s="21">
        <v>550</v>
      </c>
      <c r="F13" s="21">
        <v>800</v>
      </c>
      <c r="G13" s="22">
        <v>3700</v>
      </c>
    </row>
    <row r="14" spans="1:8">
      <c r="B14" s="25" t="s">
        <v>147</v>
      </c>
      <c r="C14" s="22">
        <f t="array" ref="C14">SUM(C3:F7-C9:F13)</f>
        <v>9890.7799999999988</v>
      </c>
      <c r="D14" s="50"/>
      <c r="G14" s="50"/>
      <c r="H14" s="51"/>
    </row>
  </sheetData>
  <mergeCells count="3">
    <mergeCell ref="A1:G1"/>
    <mergeCell ref="A3:A7"/>
    <mergeCell ref="A9:A1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831B0-C1DC-4370-A19D-CB80E8F1C7AD}">
  <sheetPr>
    <tabColor theme="9" tint="0.39997558519241921"/>
  </sheetPr>
  <dimension ref="A1:J38"/>
  <sheetViews>
    <sheetView zoomScale="130" zoomScaleNormal="130"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>
        <v>9885</v>
      </c>
      <c r="J3" s="9">
        <f>MATCH(I3,F3:F32,0)</f>
        <v>10</v>
      </c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489C0CE2-3C80-4719-9247-5ACDF88B3B4D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F94405-06D7-483D-9D91-6315CF59EA9B}">
          <x14:formula1>
            <xm:f>Dados!$A$4:$A$9</xm:f>
          </x14:formula1>
          <xm:sqref>G3:G32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D9E8C-F551-43E4-B2D8-0C14462FC91A}">
  <sheetPr>
    <tabColor theme="9" tint="-0.249977111117893"/>
  </sheetPr>
  <dimension ref="A1:J38"/>
  <sheetViews>
    <sheetView zoomScale="130" zoomScaleNormal="130"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/>
      <c r="J3" s="9">
        <f>INDEX(B3:E32,5,4)</f>
        <v>2350</v>
      </c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95C7BC60-7788-4F58-AB94-C24299DC2814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E21F3ED-937A-47D3-B309-8312DE5561B3}">
          <x14:formula1>
            <xm:f>Dados!$A$4:$A$9</xm:f>
          </x14:formula1>
          <xm:sqref>G3:G32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396C-E88D-4805-9A84-F59040C62370}">
  <sheetPr>
    <tabColor theme="9" tint="-0.499984740745262"/>
  </sheetPr>
  <dimension ref="A1:J38"/>
  <sheetViews>
    <sheetView zoomScale="130" zoomScaleNormal="130" workbookViewId="0">
      <selection activeCell="I3" sqref="I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>
        <v>9884</v>
      </c>
      <c r="J3" s="9" t="str">
        <f>INDEX(B3:E32,MATCH(I3,F3:F32,0),MATCH(J2,B2:E2,0))</f>
        <v xml:space="preserve">Evelin Ferreira </v>
      </c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85792CBB-5884-4846-A175-A2A4171F554D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7A47A8-747A-44F9-9CBA-D97171023F63}">
          <x14:formula1>
            <xm:f>Dados!$A$4:$A$9</xm:f>
          </x14:formula1>
          <xm:sqref>G3:G32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1607F-B3E4-4288-96E7-20FE99C5ACEE}">
  <sheetPr>
    <tabColor theme="9" tint="-0.249977111117893"/>
  </sheetPr>
  <dimension ref="A1:I38"/>
  <sheetViews>
    <sheetView zoomScale="130" zoomScaleNormal="130" workbookViewId="0">
      <selection activeCell="I3" sqref="I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3.42578125" style="13" bestFit="1" customWidth="1"/>
    <col min="8" max="8" width="3.7109375" customWidth="1"/>
    <col min="9" max="9" width="26.28515625" bestFit="1" customWidth="1"/>
  </cols>
  <sheetData>
    <row r="1" spans="1:9" ht="36" customHeight="1">
      <c r="A1" s="55" t="s">
        <v>0</v>
      </c>
      <c r="B1" s="55"/>
      <c r="C1" s="55"/>
      <c r="D1" s="55"/>
      <c r="E1" s="55"/>
      <c r="F1" s="55"/>
      <c r="G1" s="55"/>
    </row>
    <row r="2" spans="1:9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59</v>
      </c>
      <c r="I2" s="4" t="s">
        <v>79</v>
      </c>
    </row>
    <row r="3" spans="1:9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17">
        <f ca="1">SUM(OFFSET(E2,COUNT(E:E)-4,,5))</f>
        <v>9450</v>
      </c>
    </row>
    <row r="4" spans="1:9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9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9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9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9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9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9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9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9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9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9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9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9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4F94861-8C3D-4948-9491-6BA563191D48}">
          <x14:formula1>
            <xm:f>Dados!$A$4:$A$9</xm:f>
          </x14:formula1>
          <xm:sqref>G3:G32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5A79-74B1-4F81-89CD-40B8852980AE}">
  <sheetPr>
    <tabColor theme="9" tint="0.39997558519241921"/>
  </sheetPr>
  <dimension ref="A1:G11"/>
  <sheetViews>
    <sheetView zoomScale="130" zoomScaleNormal="130" workbookViewId="0">
      <selection activeCell="B11" sqref="B11"/>
    </sheetView>
  </sheetViews>
  <sheetFormatPr defaultRowHeight="15"/>
  <cols>
    <col min="1" max="1" width="10.7109375" customWidth="1"/>
    <col min="2" max="2" width="15" customWidth="1"/>
    <col min="3" max="6" width="14.28515625" bestFit="1" customWidth="1"/>
    <col min="7" max="7" width="15.140625" customWidth="1"/>
    <col min="8" max="9" width="15" bestFit="1" customWidth="1"/>
  </cols>
  <sheetData>
    <row r="1" spans="1:7" ht="36" customHeight="1">
      <c r="A1" s="55" t="s">
        <v>66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9" t="s">
        <v>71</v>
      </c>
    </row>
    <row r="3" spans="1:7">
      <c r="A3" s="57" t="s">
        <v>72</v>
      </c>
      <c r="B3" s="20" t="s">
        <v>73</v>
      </c>
      <c r="C3" s="21">
        <v>199320</v>
      </c>
      <c r="D3" s="21">
        <v>219743</v>
      </c>
      <c r="E3" s="21">
        <v>209745</v>
      </c>
      <c r="F3" s="21">
        <v>262596</v>
      </c>
      <c r="G3" s="22">
        <f>SUM(C3:F3)</f>
        <v>891404</v>
      </c>
    </row>
    <row r="4" spans="1:7">
      <c r="A4" s="57"/>
      <c r="B4" s="20" t="s">
        <v>74</v>
      </c>
      <c r="C4" s="21">
        <v>227320</v>
      </c>
      <c r="D4" s="21">
        <v>207243</v>
      </c>
      <c r="E4" s="21">
        <v>229745</v>
      </c>
      <c r="F4" s="21">
        <v>258596</v>
      </c>
      <c r="G4" s="22">
        <f>SUM(C4:F4)</f>
        <v>922904</v>
      </c>
    </row>
    <row r="5" spans="1:7">
      <c r="A5" s="57"/>
      <c r="B5" s="20" t="s">
        <v>75</v>
      </c>
      <c r="C5" s="21">
        <v>160425</v>
      </c>
      <c r="D5" s="21">
        <v>190432</v>
      </c>
      <c r="E5" s="21">
        <v>237893</v>
      </c>
      <c r="F5" s="21">
        <v>234664</v>
      </c>
      <c r="G5" s="22">
        <f t="shared" ref="G5:G9" si="0">SUM(C5:F5)</f>
        <v>823414</v>
      </c>
    </row>
    <row r="6" spans="1:7">
      <c r="A6" s="57"/>
      <c r="B6" s="20" t="s">
        <v>76</v>
      </c>
      <c r="C6" s="21">
        <v>177342</v>
      </c>
      <c r="D6" s="21">
        <v>205643</v>
      </c>
      <c r="E6" s="21">
        <v>197422</v>
      </c>
      <c r="F6" s="21">
        <v>213950</v>
      </c>
      <c r="G6" s="22">
        <f t="shared" si="0"/>
        <v>794357</v>
      </c>
    </row>
    <row r="7" spans="1:7">
      <c r="A7" s="57"/>
      <c r="B7" s="20" t="s">
        <v>15</v>
      </c>
      <c r="C7" s="21">
        <v>347320</v>
      </c>
      <c r="D7" s="21">
        <v>327243</v>
      </c>
      <c r="E7" s="21">
        <v>349745</v>
      </c>
      <c r="F7" s="21">
        <v>378596</v>
      </c>
      <c r="G7" s="22">
        <f t="shared" si="0"/>
        <v>1402904</v>
      </c>
    </row>
    <row r="8" spans="1:7">
      <c r="A8" s="23"/>
      <c r="B8" s="24" t="s">
        <v>8</v>
      </c>
      <c r="C8" s="21">
        <v>305467</v>
      </c>
      <c r="D8" s="21">
        <v>307943</v>
      </c>
      <c r="E8" s="21">
        <v>314832</v>
      </c>
      <c r="F8" s="21">
        <v>312056</v>
      </c>
      <c r="G8" s="22">
        <f t="shared" si="0"/>
        <v>1240298</v>
      </c>
    </row>
    <row r="9" spans="1:7">
      <c r="A9" s="23"/>
      <c r="B9" s="24" t="s">
        <v>77</v>
      </c>
      <c r="C9" s="21">
        <v>222752</v>
      </c>
      <c r="D9" s="21">
        <v>219945</v>
      </c>
      <c r="E9" s="21">
        <v>183422</v>
      </c>
      <c r="F9" s="21">
        <v>222643</v>
      </c>
      <c r="G9" s="22">
        <f t="shared" si="0"/>
        <v>848762</v>
      </c>
    </row>
    <row r="10" spans="1:7">
      <c r="B10" s="25" t="s">
        <v>71</v>
      </c>
      <c r="C10" s="22">
        <f>SUM(C3:C9)</f>
        <v>1639946</v>
      </c>
      <c r="D10" s="22">
        <f>SUM(D3:D9)</f>
        <v>1678192</v>
      </c>
      <c r="E10" s="22">
        <f>SUM(E3:E9)</f>
        <v>1722804</v>
      </c>
      <c r="F10" s="22">
        <f>SUM(F3:F9)</f>
        <v>1883101</v>
      </c>
      <c r="G10" s="26"/>
    </row>
    <row r="11" spans="1:7">
      <c r="A11" s="27" t="s">
        <v>78</v>
      </c>
      <c r="B11" s="28">
        <f ca="1">AVERAGE(OFFSET(C2,1,,3,3))</f>
        <v>209096.22222222222</v>
      </c>
    </row>
  </sheetData>
  <mergeCells count="3">
    <mergeCell ref="A1:G1"/>
    <mergeCell ref="A2:B2"/>
    <mergeCell ref="A3:A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1B47-04D0-45A9-9F81-52E51D10332F}">
  <sheetPr>
    <tabColor theme="9" tint="0.59999389629810485"/>
  </sheetPr>
  <dimension ref="A1:G38"/>
  <sheetViews>
    <sheetView zoomScale="130" zoomScaleNormal="130" workbookViewId="0">
      <selection activeCell="G8" sqref="G8"/>
    </sheetView>
  </sheetViews>
  <sheetFormatPr defaultRowHeight="15"/>
  <cols>
    <col min="1" max="1" width="12.7109375" customWidth="1"/>
    <col min="2" max="2" width="20.28515625" bestFit="1" customWidth="1"/>
    <col min="3" max="3" width="6.85546875" style="18" bestFit="1" customWidth="1"/>
    <col min="4" max="4" width="20" style="10" bestFit="1" customWidth="1"/>
    <col min="5" max="5" width="12.7109375" style="18" bestFit="1" customWidth="1"/>
    <col min="6" max="6" width="9.85546875" style="18" bestFit="1" customWidth="1"/>
    <col min="7" max="7" width="21.42578125" style="18" bestFit="1" customWidth="1"/>
    <col min="8" max="8" width="3.7109375" customWidth="1"/>
    <col min="9" max="9" width="9.85546875" bestFit="1" customWidth="1"/>
    <col min="10" max="10" width="20.71093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86</v>
      </c>
    </row>
    <row r="3" spans="1:7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8" t="s">
        <v>60</v>
      </c>
    </row>
    <row r="4" spans="1:7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52" t="s">
        <v>61</v>
      </c>
    </row>
    <row r="5" spans="1:7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52" t="s">
        <v>62</v>
      </c>
    </row>
    <row r="6" spans="1:7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52"/>
    </row>
    <row r="7" spans="1:7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52"/>
    </row>
    <row r="8" spans="1:7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52"/>
    </row>
    <row r="9" spans="1:7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52"/>
    </row>
    <row r="10" spans="1:7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52"/>
    </row>
    <row r="11" spans="1:7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52"/>
    </row>
    <row r="12" spans="1:7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52"/>
    </row>
    <row r="13" spans="1:7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52"/>
    </row>
    <row r="14" spans="1:7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52"/>
    </row>
    <row r="15" spans="1:7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52"/>
    </row>
    <row r="16" spans="1:7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52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52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52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52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52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52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52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52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52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52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52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52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52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52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52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52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52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924B14-D34E-47DD-9143-46143971A7E1}">
          <x14:formula1>
            <xm:f>OFFSET(Dados!$C$3,1,,COUNTA(Dados!C:C)-1)</xm:f>
          </x14:formula1>
          <xm:sqref>G3:G32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0CB19-46A5-445C-97B1-62751CB11489}">
  <sheetPr>
    <tabColor theme="9" tint="0.79998168889431442"/>
  </sheetPr>
  <dimension ref="A1:G6"/>
  <sheetViews>
    <sheetView zoomScale="130" zoomScaleNormal="130" workbookViewId="0">
      <selection activeCell="G6" sqref="G6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v>150000</v>
      </c>
      <c r="D3" s="21">
        <v>165000</v>
      </c>
      <c r="E3" s="21">
        <v>172000</v>
      </c>
      <c r="F3" s="21">
        <v>210000</v>
      </c>
      <c r="G3" s="29">
        <f>SUM(C3:F3)</f>
        <v>697000</v>
      </c>
    </row>
    <row r="4" spans="1:7">
      <c r="A4" s="57"/>
      <c r="B4" s="20" t="s">
        <v>81</v>
      </c>
      <c r="C4" s="21">
        <v>35000</v>
      </c>
      <c r="D4" s="21">
        <v>42000</v>
      </c>
      <c r="E4" s="21">
        <v>25000</v>
      </c>
      <c r="F4" s="21">
        <v>43275</v>
      </c>
      <c r="G4" s="30">
        <f>SUM(C4:F4)</f>
        <v>145275</v>
      </c>
    </row>
    <row r="5" spans="1:7">
      <c r="A5" s="57"/>
      <c r="B5" s="20" t="s">
        <v>82</v>
      </c>
      <c r="C5" s="21">
        <v>14320</v>
      </c>
      <c r="D5" s="21">
        <v>12743</v>
      </c>
      <c r="E5" s="21">
        <v>12745</v>
      </c>
      <c r="F5" s="21">
        <v>9321</v>
      </c>
      <c r="G5" s="29">
        <f>SUM(G3:G4)</f>
        <v>842275</v>
      </c>
    </row>
    <row r="6" spans="1:7">
      <c r="B6" s="25" t="s">
        <v>71</v>
      </c>
      <c r="C6" s="29">
        <f>SUM(C3:C5)</f>
        <v>199320</v>
      </c>
      <c r="D6" s="29">
        <f t="shared" ref="D6:F6" si="0">SUM(D3:D5)</f>
        <v>219743</v>
      </c>
      <c r="E6" s="29">
        <f t="shared" si="0"/>
        <v>209745</v>
      </c>
      <c r="F6" s="29">
        <f t="shared" si="0"/>
        <v>262596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23</vt:i4>
      </vt:variant>
      <vt:variant>
        <vt:lpstr>Intervalos Nomeados</vt:lpstr>
      </vt:variant>
      <vt:variant>
        <vt:i4>5</vt:i4>
      </vt:variant>
    </vt:vector>
  </HeadingPairs>
  <TitlesOfParts>
    <vt:vector size="28" baseType="lpstr">
      <vt:lpstr>Criando Lista de Dados</vt:lpstr>
      <vt:lpstr>Dados</vt:lpstr>
      <vt:lpstr>Função CORRESP</vt:lpstr>
      <vt:lpstr>Função ÍNDICE</vt:lpstr>
      <vt:lpstr>Função ÍNDICE com CORRESP</vt:lpstr>
      <vt:lpstr>Função DESLOC</vt:lpstr>
      <vt:lpstr>Função DESLOC com Função MÉDIA</vt:lpstr>
      <vt:lpstr>Lista de Dados Dinâmicas</vt:lpstr>
      <vt:lpstr>Salvador</vt:lpstr>
      <vt:lpstr>Fortaleza</vt:lpstr>
      <vt:lpstr>Rio_de_Janeiro</vt:lpstr>
      <vt:lpstr>Função INDIRETO</vt:lpstr>
      <vt:lpstr>Função INDIRETO Lista de Dados</vt:lpstr>
      <vt:lpstr>Função ARRED</vt:lpstr>
      <vt:lpstr>Função INT</vt:lpstr>
      <vt:lpstr>Função ALEATÓRIOENTRE</vt:lpstr>
      <vt:lpstr>Função AGREGAR</vt:lpstr>
      <vt:lpstr>Fórmulas de Matriz</vt:lpstr>
      <vt:lpstr>Função NÚM.CARACT</vt:lpstr>
      <vt:lpstr>Função PROCURAR</vt:lpstr>
      <vt:lpstr>Função LOCALIZAR</vt:lpstr>
      <vt:lpstr>Função EXT.TEXTO</vt:lpstr>
      <vt:lpstr>Lição de Casa</vt:lpstr>
      <vt:lpstr>GO</vt:lpstr>
      <vt:lpstr>MG</vt:lpstr>
      <vt:lpstr>RJ</vt:lpstr>
      <vt:lpstr>SP</vt:lpstr>
      <vt:lpstr>totalHospedagem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Aramaica</dc:creator>
  <cp:lastModifiedBy>jilson</cp:lastModifiedBy>
  <dcterms:created xsi:type="dcterms:W3CDTF">2018-08-09T19:54:54Z</dcterms:created>
  <dcterms:modified xsi:type="dcterms:W3CDTF">2020-07-22T12:52:09Z</dcterms:modified>
</cp:coreProperties>
</file>