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drawings/drawing3.xml" ContentType="application/vnd.openxmlformats-officedocument.drawing+xml"/>
  <Override PartName="/xl/ink/ink4.xml" ContentType="application/inkml+xml"/>
  <Override PartName="/xl/drawings/drawing4.xml" ContentType="application/vnd.openxmlformats-officedocument.drawing+xml"/>
  <Override PartName="/xl/ink/ink5.xml" ContentType="application/inkml+xml"/>
  <Override PartName="/xl/drawings/drawing5.xml" ContentType="application/vnd.openxmlformats-officedocument.drawing+xml"/>
  <Override PartName="/xl/ink/ink6.xml" ContentType="application/inkml+xml"/>
  <Override PartName="/xl/drawings/drawing6.xml" ContentType="application/vnd.openxmlformats-officedocument.drawing+xml"/>
  <Override PartName="/xl/ink/ink7.xml" ContentType="application/inkml+xml"/>
  <Override PartName="/xl/drawings/drawing7.xml" ContentType="application/vnd.openxmlformats-officedocument.drawing+xml"/>
  <Override PartName="/xl/ink/ink8.xml" ContentType="application/inkml+xml"/>
  <Override PartName="/xl/drawings/drawing8.xml" ContentType="application/vnd.openxmlformats-officedocument.drawing+xml"/>
  <Override PartName="/xl/ink/ink9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ownloads\"/>
    </mc:Choice>
  </mc:AlternateContent>
  <xr:revisionPtr revIDLastSave="0" documentId="13_ncr:1_{A5953F3E-B10A-4023-A2D9-61E7754A5634}" xr6:coauthVersionLast="47" xr6:coauthVersionMax="47" xr10:uidLastSave="{00000000-0000-0000-0000-000000000000}"/>
  <bookViews>
    <workbookView xWindow="-120" yWindow="-120" windowWidth="19440" windowHeight="11640" firstSheet="8" activeTab="8" xr2:uid="{8B1A1F1D-C328-4365-BB95-D79DE32B90AB}"/>
  </bookViews>
  <sheets>
    <sheet name="MAIOR" sheetId="1" r:id="rId1"/>
    <sheet name="MENOR" sheetId="2" r:id="rId2"/>
    <sheet name="SE" sheetId="3" r:id="rId3"/>
    <sheet name="E" sheetId="4" r:id="rId4"/>
    <sheet name="OU" sheetId="5" r:id="rId5"/>
    <sheet name="Função Se com 3 Argumentos" sheetId="6" r:id="rId6"/>
    <sheet name="FUNÇÃO CONTAGEM" sheetId="7" r:id="rId7"/>
    <sheet name="CONTROLE DE PRODUTOS" sheetId="8" r:id="rId8"/>
    <sheet name="REDUÇÃO DE PREÇOS" sheetId="9" r:id="rId9"/>
    <sheet name="FUNÇÃO PGTO" sheetId="11" r:id="rId10"/>
    <sheet name="FINANCIAMENTO DE IMÓVEI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2" l="1"/>
  <c r="H5" i="12"/>
  <c r="H6" i="12"/>
  <c r="H3" i="12"/>
  <c r="G4" i="12"/>
  <c r="G5" i="12"/>
  <c r="G6" i="12"/>
  <c r="G3" i="12"/>
  <c r="G4" i="11"/>
  <c r="G5" i="11"/>
  <c r="G6" i="11"/>
  <c r="G3" i="11"/>
  <c r="F4" i="11"/>
  <c r="F5" i="11"/>
  <c r="F6" i="11"/>
  <c r="F3" i="11"/>
  <c r="F4" i="9"/>
  <c r="F5" i="9"/>
  <c r="F6" i="9"/>
  <c r="F7" i="9"/>
  <c r="F8" i="9"/>
  <c r="F3" i="9"/>
  <c r="E4" i="9"/>
  <c r="E5" i="9"/>
  <c r="E6" i="9"/>
  <c r="E7" i="9"/>
  <c r="E8" i="9"/>
  <c r="E3" i="9"/>
  <c r="F4" i="8"/>
  <c r="F5" i="8"/>
  <c r="F6" i="8"/>
  <c r="F7" i="8"/>
  <c r="F8" i="8"/>
  <c r="F3" i="8"/>
  <c r="E7" i="8"/>
  <c r="E8" i="8"/>
  <c r="E5" i="8"/>
  <c r="E6" i="8"/>
  <c r="E4" i="8"/>
  <c r="E3" i="8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3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3" i="6"/>
  <c r="G4" i="6"/>
  <c r="G5" i="6"/>
  <c r="I4" i="7"/>
  <c r="I3" i="7"/>
  <c r="I2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3" i="3"/>
  <c r="I3" i="2"/>
  <c r="I4" i="2"/>
  <c r="I5" i="2"/>
  <c r="I6" i="2"/>
  <c r="I2" i="2"/>
  <c r="I3" i="1"/>
  <c r="I4" i="1"/>
  <c r="I5" i="1"/>
  <c r="I6" i="1"/>
  <c r="I2" i="1"/>
  <c r="J5" i="12"/>
  <c r="J5" i="6"/>
  <c r="H3" i="9"/>
  <c r="J2" i="2"/>
  <c r="J5" i="4"/>
  <c r="J2" i="7"/>
  <c r="J3" i="3"/>
  <c r="H3" i="8"/>
  <c r="J3" i="5"/>
  <c r="J3" i="6"/>
  <c r="I5" i="11"/>
  <c r="J3" i="4"/>
  <c r="I3" i="11"/>
  <c r="H5" i="8"/>
  <c r="J5" i="3"/>
  <c r="J5" i="5"/>
  <c r="J2" i="1"/>
  <c r="J3" i="12"/>
  <c r="J4" i="7"/>
  <c r="H5" i="9"/>
  <c r="J3" i="7"/>
</calcChain>
</file>

<file path=xl/sharedStrings.xml><?xml version="1.0" encoding="utf-8"?>
<sst xmlns="http://schemas.openxmlformats.org/spreadsheetml/2006/main" count="1115" uniqueCount="107">
  <si>
    <t>Hotel Smart São Paulo</t>
  </si>
  <si>
    <t>Reserva</t>
  </si>
  <si>
    <t>Nome do Pax</t>
  </si>
  <si>
    <t>Estado</t>
  </si>
  <si>
    <t>Cidade</t>
  </si>
  <si>
    <t>Total</t>
  </si>
  <si>
    <t>Maior Reserva</t>
  </si>
  <si>
    <t>Cristiano Aparecido</t>
  </si>
  <si>
    <t>RS</t>
  </si>
  <si>
    <t>Porto Alegre</t>
  </si>
  <si>
    <t>Ronaldo Lima</t>
  </si>
  <si>
    <t>Caxias do Sul</t>
  </si>
  <si>
    <t>Juliana Amaral</t>
  </si>
  <si>
    <t>Pelotas</t>
  </si>
  <si>
    <t>Rafael De Sousa</t>
  </si>
  <si>
    <t>RJ</t>
  </si>
  <si>
    <t>Rio de Janeiro</t>
  </si>
  <si>
    <t xml:space="preserve">Igor Souza </t>
  </si>
  <si>
    <t>MG</t>
  </si>
  <si>
    <t>Belo Horizonte</t>
  </si>
  <si>
    <t>José Luiz</t>
  </si>
  <si>
    <t>GO</t>
  </si>
  <si>
    <t>Goiânia</t>
  </si>
  <si>
    <t>Joyce Coutinho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</si>
  <si>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</si>
  <si>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</si>
  <si>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</si>
  <si>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</si>
  <si>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</si>
  <si>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</si>
  <si>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Roberto Lima</t>
  </si>
  <si>
    <t>Leandro Henrique</t>
  </si>
  <si>
    <t>Canoas</t>
  </si>
  <si>
    <t>Erik Almeida</t>
  </si>
  <si>
    <t>Patricia Rosa</t>
  </si>
  <si>
    <t>Camila Mendes</t>
  </si>
  <si>
    <t>Raissa Soares</t>
  </si>
  <si>
    <t xml:space="preserve">Neidson Luiz </t>
  </si>
  <si>
    <t>Rodrigo Ferreira</t>
  </si>
  <si>
    <t>Matheus Oliveira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</si>
  <si>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</si>
  <si>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</si>
  <si>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</si>
  <si>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</si>
  <si>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</si>
  <si>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</si>
  <si>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</si>
  <si>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</si>
  <si>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Cristina Alencar</t>
  </si>
  <si>
    <t>Maikon Pereira</t>
  </si>
  <si>
    <t>Joao Carlos</t>
  </si>
  <si>
    <t>Thiago Augusto</t>
  </si>
  <si>
    <t>Danilo Santos</t>
  </si>
  <si>
    <t>João Pedro</t>
  </si>
  <si>
    <t>Franclin Fagundes</t>
  </si>
  <si>
    <t>Jasiel Souza</t>
  </si>
  <si>
    <t>Emilly Cerqueira</t>
  </si>
  <si>
    <t>João Lima</t>
  </si>
  <si>
    <t>Leonardo Gomes</t>
  </si>
  <si>
    <t>Menor Reserva</t>
  </si>
  <si>
    <t>Subtotal</t>
  </si>
  <si>
    <t>Forma Pagamento</t>
  </si>
  <si>
    <t>Desconto</t>
  </si>
  <si>
    <t>PIX</t>
  </si>
  <si>
    <t>Boleto Bancário</t>
  </si>
  <si>
    <t>Cartão de Crédito</t>
  </si>
  <si>
    <t>Status</t>
  </si>
  <si>
    <t>Cont.Números</t>
  </si>
  <si>
    <t>Confirmada</t>
  </si>
  <si>
    <t>Cont.Valores</t>
  </si>
  <si>
    <t>Contar.Vazio</t>
  </si>
  <si>
    <t>Em Análise</t>
  </si>
  <si>
    <t>Cancelada</t>
  </si>
  <si>
    <t xml:space="preserve">Controle de Produtos </t>
  </si>
  <si>
    <t>ID</t>
  </si>
  <si>
    <t>Produto</t>
  </si>
  <si>
    <t>Categoria</t>
  </si>
  <si>
    <t>Valor</t>
  </si>
  <si>
    <t>Reajuste</t>
  </si>
  <si>
    <t>Valor Final</t>
  </si>
  <si>
    <t>iPhone</t>
  </si>
  <si>
    <t>Smartphone</t>
  </si>
  <si>
    <t>iMac</t>
  </si>
  <si>
    <t>Computador</t>
  </si>
  <si>
    <t>Notebook</t>
  </si>
  <si>
    <t>Teclado</t>
  </si>
  <si>
    <t>Acessórios</t>
  </si>
  <si>
    <t>Mouse</t>
  </si>
  <si>
    <t>Compras a Prazo</t>
  </si>
  <si>
    <t>Valor Parcelado</t>
  </si>
  <si>
    <t>Taxa Mensal</t>
  </si>
  <si>
    <t>Tempo em Meses</t>
  </si>
  <si>
    <t xml:space="preserve">Valor da Parcela </t>
  </si>
  <si>
    <r>
      <t>TV LED 55</t>
    </r>
    <r>
      <rPr>
        <sz val="11"/>
        <rFont val="Calibri"/>
        <family val="2"/>
      </rPr>
      <t>ʺ</t>
    </r>
  </si>
  <si>
    <t>TV OLED 70ʺ</t>
  </si>
  <si>
    <t>Home Theater 2.1</t>
  </si>
  <si>
    <t>Home Theater 7.1</t>
  </si>
  <si>
    <t xml:space="preserve">Financiamento de Imóveis </t>
  </si>
  <si>
    <t>Apartamento</t>
  </si>
  <si>
    <t>Valor Financiado</t>
  </si>
  <si>
    <t>Taxa de Juros</t>
  </si>
  <si>
    <t>Duração Anos</t>
  </si>
  <si>
    <t>Valor da Parcela</t>
  </si>
  <si>
    <t>1 Quarto</t>
  </si>
  <si>
    <t>2 Quartos</t>
  </si>
  <si>
    <t>3 Quartos</t>
  </si>
  <si>
    <t>4 Quartos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</si>
</sst>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0"/>
    <numFmt numFmtId="165" formatCode="0.0%"/>
    <numFmt numFmtId="166" formatCode="_-[$R$-416]\ * #,##0.00_-;\-[$R$-416]\ * #,##0.00_-;_-[$R$-416]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8" tint="0.79998168889431442"/>
      <name val="Aptos Narrow"/>
      <family val="2"/>
      <scheme val="minor"/>
    </font>
    <font>
      <sz val="11"/>
      <color theme="8" tint="0.7999816888943144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9" tint="-0.499984740745262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2F7F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-0.24994659260841701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6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left" indent="1"/>
    </xf>
    <xf numFmtId="44" fontId="0" fillId="0" borderId="1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/>
    <xf numFmtId="165" fontId="0" fillId="0" borderId="0" xfId="2" applyNumberFormat="1" applyFont="1" applyAlignment="1">
      <alignment horizontal="center"/>
    </xf>
    <xf numFmtId="0" fontId="0" fillId="0" borderId="1" xfId="0" applyBorder="1"/>
    <xf numFmtId="164" fontId="5" fillId="0" borderId="0" xfId="0" applyNumberFormat="1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9" fontId="5" fillId="0" borderId="0" xfId="2" applyFont="1" applyFill="1" applyBorder="1" applyAlignment="1">
      <alignment horizontal="center"/>
    </xf>
    <xf numFmtId="0" fontId="5" fillId="0" borderId="0" xfId="0" applyFont="1" applyAlignment="1">
      <alignment vertical="center"/>
    </xf>
    <xf numFmtId="44" fontId="5" fillId="0" borderId="0" xfId="1" applyFont="1" applyFill="1" applyBorder="1"/>
    <xf numFmtId="165" fontId="5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8" fontId="5" fillId="0" borderId="0" xfId="0" applyNumberFormat="1" applyFont="1"/>
    <xf numFmtId="8" fontId="7" fillId="4" borderId="3" xfId="0" applyNumberFormat="1" applyFont="1" applyFill="1" applyBorder="1"/>
    <xf numFmtId="10" fontId="5" fillId="0" borderId="0" xfId="2" applyNumberFormat="1" applyFont="1" applyFill="1" applyBorder="1" applyAlignment="1">
      <alignment horizontal="center"/>
    </xf>
    <xf numFmtId="8" fontId="5" fillId="0" borderId="0" xfId="1" applyNumberFormat="1" applyFont="1" applyFill="1" applyBorder="1"/>
    <xf numFmtId="44" fontId="7" fillId="4" borderId="3" xfId="0" applyNumberFormat="1" applyFont="1" applyFill="1" applyBorder="1"/>
    <xf numFmtId="0" fontId="8" fillId="0" borderId="0" xfId="0" applyFont="1"/>
    <xf numFmtId="9" fontId="0" fillId="0" borderId="0" xfId="2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ustomXml" Target="../ink/ink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ustomXml" Target="../ink/ink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ustomXml" Target="../ink/ink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ustomXml" Target="../ink/ink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ustomXml" Target="../ink/ink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ustomXml" Target="../ink/ink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ustomXml" Target="../ink/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222008</xdr:colOff>
      <xdr:row>7</xdr:row>
      <xdr:rowOff>111369</xdr:rowOff>
    </xdr:from>
    <xdr:to>
      <xdr:col>11</xdr:col>
      <xdr:colOff>456468</xdr:colOff>
      <xdr:row>14</xdr:row>
      <xdr:rowOff>16851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0180DB3-B131-4E0B-AD16-4DEB418224A1}"/>
            </a:ext>
          </a:extLst>
        </xdr:cNvPr>
        <xdr:cNvSpPr txBox="1"/>
      </xdr:nvSpPr>
      <xdr:spPr>
        <a:xfrm>
          <a:off x="7680083" y="1559169"/>
          <a:ext cx="3892060" cy="123898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Formas de Pagamento</a:t>
          </a:r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7%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Bancário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Cartão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Crédito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</xdr:txBody>
    </xdr:sp>
    <xdr:clientData/>
  </xdr:twoCellAnchor>
  <xdr:twoCellAnchor editAs="oneCell">
    <xdr:from>
      <xdr:col>7</xdr:col>
      <xdr:colOff>759270</xdr:colOff>
      <xdr:row>2</xdr:row>
      <xdr:rowOff>103740</xdr:rowOff>
    </xdr:from>
    <xdr:to>
      <xdr:col>9</xdr:col>
      <xdr:colOff>47955</xdr:colOff>
      <xdr:row>4</xdr:row>
      <xdr:rowOff>95340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6AB55B6F-2B52-5247-DCD3-E49C1486117A}"/>
                </a:ext>
              </a:extLst>
            </xdr14:cNvPr>
            <xdr14:cNvContentPartPr/>
          </xdr14:nvContentPartPr>
          <xdr14:nvPr macro=""/>
          <xdr14:xfrm>
            <a:off x="7407720" y="599040"/>
            <a:ext cx="345960" cy="37260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6AB55B6F-2B52-5247-DCD3-E49C1486117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401600" y="592920"/>
              <a:ext cx="358200" cy="38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651135</xdr:colOff>
      <xdr:row>2</xdr:row>
      <xdr:rowOff>114180</xdr:rowOff>
    </xdr:from>
    <xdr:to>
      <xdr:col>9</xdr:col>
      <xdr:colOff>181155</xdr:colOff>
      <xdr:row>4</xdr:row>
      <xdr:rowOff>1020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AD8A5D8A-BF67-117A-71BC-47B04E5E0BC2}"/>
                </a:ext>
              </a:extLst>
            </xdr14:cNvPr>
            <xdr14:cNvContentPartPr/>
          </xdr14:nvContentPartPr>
          <xdr14:nvPr macro=""/>
          <xdr14:xfrm>
            <a:off x="6413760" y="609480"/>
            <a:ext cx="1473120" cy="26784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AD8A5D8A-BF67-117A-71BC-47B04E5E0BC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407640" y="603360"/>
              <a:ext cx="1485360" cy="280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488708</xdr:colOff>
      <xdr:row>6</xdr:row>
      <xdr:rowOff>54219</xdr:rowOff>
    </xdr:from>
    <xdr:to>
      <xdr:col>12</xdr:col>
      <xdr:colOff>113568</xdr:colOff>
      <xdr:row>12</xdr:row>
      <xdr:rowOff>150201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E8F9C1B-B624-4070-B26A-27F5A3DC2FC1}"/>
            </a:ext>
          </a:extLst>
        </xdr:cNvPr>
        <xdr:cNvSpPr txBox="1"/>
      </xdr:nvSpPr>
      <xdr:spPr>
        <a:xfrm>
          <a:off x="7946783" y="1311519"/>
          <a:ext cx="2863360" cy="123898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 maior ou igual a R$ 1.500, desconto 7,5%</a:t>
          </a:r>
          <a:endParaRPr lang="pt-BR">
            <a:effectLst/>
          </a:endParaRPr>
        </a:p>
      </xdr:txBody>
    </xdr:sp>
    <xdr:clientData/>
  </xdr:twoCellAnchor>
  <xdr:twoCellAnchor editAs="oneCell">
    <xdr:from>
      <xdr:col>6</xdr:col>
      <xdr:colOff>695055</xdr:colOff>
      <xdr:row>2</xdr:row>
      <xdr:rowOff>104460</xdr:rowOff>
    </xdr:from>
    <xdr:to>
      <xdr:col>9</xdr:col>
      <xdr:colOff>85740</xdr:colOff>
      <xdr:row>4</xdr:row>
      <xdr:rowOff>102180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53BDE79B-5FDD-7014-AB96-054CCDE95044}"/>
                </a:ext>
              </a:extLst>
            </xdr14:cNvPr>
            <xdr14:cNvContentPartPr/>
          </xdr14:nvContentPartPr>
          <xdr14:nvPr macro=""/>
          <xdr14:xfrm>
            <a:off x="6457680" y="599760"/>
            <a:ext cx="1438560" cy="37872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53BDE79B-5FDD-7014-AB96-054CCDE9504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51560" y="593646"/>
              <a:ext cx="1450800" cy="390948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155333</xdr:colOff>
      <xdr:row>0</xdr:row>
      <xdr:rowOff>292344</xdr:rowOff>
    </xdr:from>
    <xdr:to>
      <xdr:col>13</xdr:col>
      <xdr:colOff>27843</xdr:colOff>
      <xdr:row>7</xdr:row>
      <xdr:rowOff>83526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1416108-6A75-465E-8475-4A9CA31419E7}"/>
            </a:ext>
          </a:extLst>
        </xdr:cNvPr>
        <xdr:cNvSpPr txBox="1"/>
      </xdr:nvSpPr>
      <xdr:spPr>
        <a:xfrm>
          <a:off x="7756283" y="292344"/>
          <a:ext cx="1701310" cy="123898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ou Subtotal for maior ou igual a R$ 2.300, desconto 6,5%</a:t>
          </a:r>
          <a:endParaRPr lang="pt-BR">
            <a:effectLst/>
          </a:endParaRPr>
        </a:p>
      </xdr:txBody>
    </xdr:sp>
    <xdr:clientData/>
  </xdr:twoCellAnchor>
  <xdr:twoCellAnchor editAs="oneCell">
    <xdr:from>
      <xdr:col>6</xdr:col>
      <xdr:colOff>612615</xdr:colOff>
      <xdr:row>2</xdr:row>
      <xdr:rowOff>85380</xdr:rowOff>
    </xdr:from>
    <xdr:to>
      <xdr:col>9</xdr:col>
      <xdr:colOff>47490</xdr:colOff>
      <xdr:row>4</xdr:row>
      <xdr:rowOff>107940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D234F373-B002-C9E4-B7B0-466527415CDC}"/>
                </a:ext>
              </a:extLst>
            </xdr14:cNvPr>
            <xdr14:cNvContentPartPr/>
          </xdr14:nvContentPartPr>
          <xdr14:nvPr macro=""/>
          <xdr14:xfrm>
            <a:off x="6375240" y="580680"/>
            <a:ext cx="1654200" cy="4035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D234F373-B002-C9E4-B7B0-466527415CD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369121" y="574560"/>
              <a:ext cx="1666437" cy="415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241058</xdr:colOff>
      <xdr:row>7</xdr:row>
      <xdr:rowOff>149469</xdr:rowOff>
    </xdr:from>
    <xdr:to>
      <xdr:col>10</xdr:col>
      <xdr:colOff>208818</xdr:colOff>
      <xdr:row>16</xdr:row>
      <xdr:rowOff>79131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E3AFF26-80D5-4698-B8DB-FD77FC861791}"/>
            </a:ext>
          </a:extLst>
        </xdr:cNvPr>
        <xdr:cNvSpPr txBox="1"/>
      </xdr:nvSpPr>
      <xdr:spPr>
        <a:xfrm>
          <a:off x="8975483" y="1597269"/>
          <a:ext cx="1701310" cy="16441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for: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&gt;=4.000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7,5%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3.000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5,0%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3,0%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1,5%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  <xdr:twoCellAnchor editAs="oneCell">
    <xdr:from>
      <xdr:col>6</xdr:col>
      <xdr:colOff>1095015</xdr:colOff>
      <xdr:row>2</xdr:row>
      <xdr:rowOff>95100</xdr:rowOff>
    </xdr:from>
    <xdr:to>
      <xdr:col>9</xdr:col>
      <xdr:colOff>43815</xdr:colOff>
      <xdr:row>4</xdr:row>
      <xdr:rowOff>122700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CAA2A553-04F8-9660-E97C-0EF1C0572FAC}"/>
                </a:ext>
              </a:extLst>
            </xdr14:cNvPr>
            <xdr14:cNvContentPartPr/>
          </xdr14:nvContentPartPr>
          <xdr14:nvPr macro=""/>
          <xdr14:xfrm>
            <a:off x="6857640" y="590400"/>
            <a:ext cx="1920600" cy="40860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CAA2A553-04F8-9660-E97C-0EF1C0572FA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51520" y="584280"/>
              <a:ext cx="1932840" cy="4208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120893</xdr:colOff>
      <xdr:row>7</xdr:row>
      <xdr:rowOff>28575</xdr:rowOff>
    </xdr:from>
    <xdr:to>
      <xdr:col>11</xdr:col>
      <xdr:colOff>333375</xdr:colOff>
      <xdr:row>15</xdr:row>
      <xdr:rowOff>160460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96AA007-9D62-4ED5-B613-B2221FAA2106}"/>
            </a:ext>
          </a:extLst>
        </xdr:cNvPr>
        <xdr:cNvSpPr txBox="1"/>
      </xdr:nvSpPr>
      <xdr:spPr>
        <a:xfrm>
          <a:off x="5607293" y="1476375"/>
          <a:ext cx="2650882" cy="165588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Reajuste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Categorias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Smartphone e Valor &lt; R$ 5.000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3%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Computador e Valor &lt; 10.000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Outras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  <xdr:twoCellAnchor editAs="oneCell">
    <xdr:from>
      <xdr:col>4</xdr:col>
      <xdr:colOff>752370</xdr:colOff>
      <xdr:row>2</xdr:row>
      <xdr:rowOff>104100</xdr:rowOff>
    </xdr:from>
    <xdr:to>
      <xdr:col>7</xdr:col>
      <xdr:colOff>76680</xdr:colOff>
      <xdr:row>4</xdr:row>
      <xdr:rowOff>114420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853CE4F8-F408-12B2-B510-7C9D5929061B}"/>
                </a:ext>
              </a:extLst>
            </xdr14:cNvPr>
            <xdr14:cNvContentPartPr/>
          </xdr14:nvContentPartPr>
          <xdr14:nvPr macro=""/>
          <xdr14:xfrm>
            <a:off x="3476520" y="599400"/>
            <a:ext cx="1857960" cy="39132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853CE4F8-F408-12B2-B510-7C9D5929061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470400" y="593280"/>
              <a:ext cx="1870200" cy="4035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301867</xdr:colOff>
      <xdr:row>6</xdr:row>
      <xdr:rowOff>38100</xdr:rowOff>
    </xdr:from>
    <xdr:to>
      <xdr:col>14</xdr:col>
      <xdr:colOff>85724</xdr:colOff>
      <xdr:row>13</xdr:row>
      <xdr:rowOff>129686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EA7111D-B9CC-4BF5-BF26-2D17E5B802C3}"/>
            </a:ext>
          </a:extLst>
        </xdr:cNvPr>
        <xdr:cNvSpPr txBox="1"/>
      </xdr:nvSpPr>
      <xdr:spPr>
        <a:xfrm>
          <a:off x="5864467" y="1295400"/>
          <a:ext cx="4898782" cy="142508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Redução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Categorias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Smartphone  ou Computador e Valor &gt; R$ 5.000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4,5%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Outras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1,7%</a:t>
          </a:r>
          <a:endParaRPr lang="pt-BR">
            <a:effectLst/>
          </a:endParaRPr>
        </a:p>
        <a:p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  <xdr:twoCellAnchor editAs="oneCell">
    <xdr:from>
      <xdr:col>4</xdr:col>
      <xdr:colOff>736545</xdr:colOff>
      <xdr:row>2</xdr:row>
      <xdr:rowOff>56940</xdr:rowOff>
    </xdr:from>
    <xdr:to>
      <xdr:col>7</xdr:col>
      <xdr:colOff>63840</xdr:colOff>
      <xdr:row>5</xdr:row>
      <xdr:rowOff>27600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3389B8BC-52FE-77C4-BC30-709251A24555}"/>
                </a:ext>
              </a:extLst>
            </xdr14:cNvPr>
            <xdr14:cNvContentPartPr/>
          </xdr14:nvContentPartPr>
          <xdr14:nvPr macro=""/>
          <xdr14:xfrm>
            <a:off x="3813120" y="552240"/>
            <a:ext cx="1813320" cy="5421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3389B8BC-52FE-77C4-BC30-709251A2455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807000" y="546120"/>
              <a:ext cx="1825560" cy="5544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1046100</xdr:colOff>
      <xdr:row>2</xdr:row>
      <xdr:rowOff>105180</xdr:rowOff>
    </xdr:from>
    <xdr:to>
      <xdr:col>8</xdr:col>
      <xdr:colOff>57090</xdr:colOff>
      <xdr:row>4</xdr:row>
      <xdr:rowOff>95340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34002878-AF80-FC06-705E-F90697339D86}"/>
                </a:ext>
              </a:extLst>
            </xdr14:cNvPr>
            <xdr14:cNvContentPartPr/>
          </xdr14:nvContentPartPr>
          <xdr14:nvPr macro=""/>
          <xdr14:xfrm>
            <a:off x="5122800" y="600480"/>
            <a:ext cx="1697040" cy="3711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34002878-AF80-FC06-705E-F90697339D8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104804" y="582480"/>
              <a:ext cx="1732672" cy="406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467458</xdr:colOff>
      <xdr:row>7</xdr:row>
      <xdr:rowOff>117964</xdr:rowOff>
    </xdr:from>
    <xdr:to>
      <xdr:col>11</xdr:col>
      <xdr:colOff>359749</xdr:colOff>
      <xdr:row>12</xdr:row>
      <xdr:rowOff>125290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75D43F0-DFEA-4D88-9A80-239F09B9FB38}"/>
            </a:ext>
          </a:extLst>
        </xdr:cNvPr>
        <xdr:cNvSpPr txBox="1"/>
      </xdr:nvSpPr>
      <xdr:spPr>
        <a:xfrm>
          <a:off x="7649308" y="1565764"/>
          <a:ext cx="1721091" cy="95982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Juros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Simples: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Price - Sistema Francês de Amortização</a:t>
          </a:r>
          <a:endParaRPr lang="pt-BR">
            <a:effectLst/>
          </a:endParaRPr>
        </a:p>
      </xdr:txBody>
    </xdr:sp>
    <xdr:clientData/>
  </xdr:twoCellAnchor>
  <xdr:twoCellAnchor editAs="oneCell">
    <xdr:from>
      <xdr:col>6</xdr:col>
      <xdr:colOff>999600</xdr:colOff>
      <xdr:row>2</xdr:row>
      <xdr:rowOff>114180</xdr:rowOff>
    </xdr:from>
    <xdr:to>
      <xdr:col>9</xdr:col>
      <xdr:colOff>85710</xdr:colOff>
      <xdr:row>4</xdr:row>
      <xdr:rowOff>119460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4D73E3ED-194B-F929-F44A-0EAE29A425D8}"/>
                </a:ext>
              </a:extLst>
            </xdr14:cNvPr>
            <xdr14:cNvContentPartPr/>
          </xdr14:nvContentPartPr>
          <xdr14:nvPr macro=""/>
          <xdr14:xfrm>
            <a:off x="5724000" y="609480"/>
            <a:ext cx="2153160" cy="38628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4D73E3ED-194B-F929-F44A-0EAE29A425D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717881" y="603360"/>
              <a:ext cx="2165398" cy="3985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19:49:35.053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960 1034 24575,'-2'-23'0,"-1"0"0,0-1 0,-8-22 0,2 7 0,-1-7 0,-2 0 0,-34-84 0,36 109 0,-1-1 0,0 2 0,-2 0 0,0 0 0,-2 1 0,0 1 0,-30-29 0,-262-238 0,289 271-136,-1-1-1,0 2 1,-1 1-1,0 0 1,-1 2-1,0 0 1,0 1-1,-1 2 0,-29-8 1,27 9-6690</inkml:trace>
  <inkml:trace contextRef="#ctx0" brushRef="#br0" timeOffset="2101.3">404 2 24575,'-111'-2'0,"-123"5"0,232-3 0,-1 1 0,1-1 0,0 1 0,-1-1 0,1 1 0,0 0 0,-1 0 0,1 0 0,0 0 0,0 0 0,0 0 0,0 1 0,0-1 0,0 1 0,0-1 0,0 1 0,1 0 0,-1 0 0,1 0 0,-2 2 0,0 1 0,1 0 0,0 0 0,0-1 0,1 1 0,-1 0 0,1 1 0,0-1 0,1 0 0,-1 7 0,1 4 0,1 0 0,1 1 0,0-1 0,1 0 0,6 20 0,-7-28-136,1-1-1,0 0 1,1 0-1,0-1 1,0 1-1,0-1 1,1 1-1,0-1 0,9 8 1,3 3-6690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19:49:40.635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4091 0 24575,'-18'0'0,"0"1"0,0 0 0,0 1 0,0 1 0,1 1 0,-1 0 0,1 1 0,0 1 0,0 1 0,1 0 0,0 1 0,0 1 0,-28 21 0,-212 162 0,187-139 0,-115 78 0,141-104 0,24-14 0,-1 0 0,0-1 0,0-2 0,-2 0 0,1-1 0,-1-1 0,-32 7 0,-237 54 0,8-2 0,162-52 0,0-4 0,-205-9 0,150-5 0,130 2 0,-1-3 0,1-1 0,-66-18 0,-132-50 0,171 46 0,0-3 0,2-3 0,2-3 0,1-3 0,-110-84 0,125 76 0,37 31 0,0 2 0,-28-19 0,36 28 0,1 1 0,-1 1 0,0-1 0,0 1 0,0 0 0,0 1 0,0 0 0,-1 0 0,1 1 0,-10 0 0,-124 4-1365,119-2-5461</inkml:trace>
  <inkml:trace contextRef="#ctx0" brushRef="#br0" timeOffset="1445.39">281 53 24575,'-14'13'0,"-1"-2"0,0 1 0,-1-2 0,0 0 0,-1-2 0,0 1 0,-31 9 0,-43 23 0,89-40 0,0 0 0,0 0 0,0 0 0,0 0 0,0 1 0,1-1 0,-1 1 0,0-1 0,1 1 0,-1 0 0,1 0 0,-1 0 0,1 0 0,0 0 0,0 0 0,0 0 0,0 0 0,0 0 0,0 0 0,0 1 0,1-1 0,-1 3 0,1-1 0,1 0 0,-1 0 0,1 0 0,-1 0 0,1-1 0,0 1 0,1 0 0,-1 0 0,1-1 0,0 1 0,0-1 0,2 4 0,7 8 0,1-1 0,0 0 0,0-1 0,23 18 0,-16-15-115,1 2-302,1-2 1,28 18-1,-30-23-6409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19:49:54.99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3996 0 24575,'-62'50'0,"28"-26"0,-48 45 0,-44 31 0,106-86 0,-1-1 0,-1-1 0,0-1 0,-38 14 0,-213 61 0,-83 12 0,40-48 0,109-18 0,99-10 0,63-12 0,0-1 0,-60 3 0,46-7 0,-77 16 0,76-10 0,-71 4 0,-429-13 0,279-5 0,263 3 0,-1-1 0,0-1 0,1-1 0,-1-1 0,1 0 0,0-1 0,-17-8 0,-10-8 0,-57-35 0,78 42 0,-48-32 66,-88-75 0,-4-2-1563,139 106-5329</inkml:trace>
  <inkml:trace contextRef="#ctx0" brushRef="#br0" timeOffset="1689.16">1 397 24575,'0'-4'0,"0"-11"0,0-7 0,0-9 0,4-4 0,2-4 0,0-1 0,-2-2 0,4 1 0,5 8 0,4 10 0,4 8 0,8 16 0,3 12 0,-4 9 0,-2 5 0,-1 2 0,-5-4-8191</inkml:trace>
  <inkml:trace contextRef="#ctx0" brushRef="#br0" timeOffset="5786.83">2488 0 24575,'1'11'0,"0"0"0,0 0 0,1 0 0,1 0 0,0-1 0,0 1 0,1-1 0,0 0 0,1 0 0,10 15 0,7 9 0,44 47 0,-12-14 0,-39-46 0,179 255 0,-186-263 0,0 1 0,2 1 0,-1-2 0,2 1 0,11 11 0,-17-20 0,0-1 0,0 0 0,1-1 0,-1 1 0,1-1 0,0 0 0,0-1 0,0 1 0,0-1 0,0 0 0,0 0 0,1-1 0,12 1 0,219-1 0,-103-5 0,-104 4 0,0 2 0,-1 1 0,1 1 0,-1 1 0,58 19 0,-83-22-72,-1 1 1,0-1-1,0 1 0,0 0 0,0 0 0,0 0 0,-1 1 0,0-1 1,1 1-1,-1 0 0,0 0 0,-1 0 0,1 0 0,-1 1 0,0-1 1,0 0-1,0 1 0,2 9 0,4 13-6754</inkml:trace>
  <inkml:trace contextRef="#ctx0" brushRef="#br0" timeOffset="7761.2">3626 1032 24575,'35'1'0,"0"2"0,51 10 0,-82-12 0,-1-1 0,1 1 0,-1 0 0,0-1 0,1 0 0,-1 0 0,1 0 0,-1 0 0,1-1 0,-1 1 0,1-1 0,-1 0 0,0 0 0,1 0 0,-1 0 0,5-3 0,-6 2 0,0 0 0,0-1 0,0 1 0,0-1 0,0 1 0,0-1 0,-1 0 0,1 1 0,-1-1 0,0 0 0,0 0 0,0 0 0,0 0 0,0 0 0,-1 0 0,0 0 0,1 0 0,-1-6 0,-2-113 103,-1 54-1571,3 45-5358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19:50:32.274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4595 186 24575,'-137'4'0,"-163"23"0,-176 51 0,75-13 0,278-54 0,-229-8 0,172-6 0,-1770 3 0,1932-1 14,0-2-1,0 0 0,0-1 1,0-1-1,1 0 1,-29-14-1,-35-11-1472,58 25-5367</inkml:trace>
  <inkml:trace contextRef="#ctx0" brushRef="#br0" timeOffset="1548.84">362 133 24575,'-86'-2'0,"47"0"0,0 1 0,0 2 0,-53 9 0,85-8 0,1 0 0,-1 0 0,1 1 0,0 0 0,0 0 0,-8 7 0,13-10 0,0 0 0,0 1 0,0-1 0,0 0 0,1 1 0,-1-1 0,0 1 0,0 0 0,1-1 0,-1 1 0,1-1 0,-1 1 0,0 0 0,1-1 0,-1 1 0,1 0 0,-1 0 0,1 0 0,0-1 0,-1 1 0,1 0 0,0 0 0,0 0 0,-1 0 0,1 0 0,0-1 0,0 1 0,0 0 0,0 0 0,0 0 0,0 0 0,0 0 0,1 0 0,-1 0 0,0-1 0,0 1 0,1 0 0,-1 0 0,0 0 0,1 0 0,-1-1 0,1 1 0,-1 0 0,1-1 0,-1 1 0,1 0 0,0-1 0,-1 1 0,1 0 0,0-1 0,-1 1 0,1-1 0,0 1 0,0-1 0,0 0 0,-1 1 0,1-1 0,1 0 0,164 62 0,-65-26-1365,-78-28-5461</inkml:trace>
  <inkml:trace contextRef="#ctx0" brushRef="#br0" timeOffset="3113.76">3299 0 24575,'9'1'0,"0"0"0,0 0 0,-1 1 0,1 0 0,-1 1 0,1-1 0,-1 2 0,0-1 0,0 1 0,0 0 0,0 1 0,8 7 0,11 9 0,46 47 0,-28-24 0,-9-6 0,-1 1 0,-3 2 0,48 76 0,-22-29 0,-16-23 0,-30-44 0,2 0 0,0-1 0,0-1 0,23 22 0,-6-10 0,2-2 0,1-2 0,1-1 0,1-1 0,43 21 0,-77-45-15,36 18-435,1-1 0,59 18 0,-76-30-6376</inkml:trace>
  <inkml:trace contextRef="#ctx0" brushRef="#br0" timeOffset="4876.75">4410 715 24575,'2'1'0,"1"0"0,-1-1 0,0 1 0,0 0 0,1 0 0,-1 0 0,0 0 0,0 1 0,0-1 0,0 1 0,0-1 0,-1 1 0,1-1 0,0 1 0,-1 0 0,1 0 0,-1 0 0,0 0 0,1 0 0,-1 0 0,0 0 0,0 1 0,0-1 0,0 3 0,18 63 0,-17-60 0,12 84 0,-10-61 0,1 0 0,9 33 0,-13-62 0,0 0 0,-1 0 0,1-1 0,-1 1 0,1 0 0,-1 0 0,0 0 0,1 0 0,-1 0 0,0 0 0,0 0 0,-1 0 0,1 0 0,0 0 0,-1 0 0,1 0 0,-1 0 0,0 0 0,1 0 0,-1-1 0,0 1 0,0 0 0,0 0 0,-1-1 0,1 1 0,0-1 0,0 1 0,-1-1 0,1 0 0,-1 1 0,1-1 0,-1 0 0,0 0 0,0 0 0,1 0 0,-1 0 0,0 0 0,0-1 0,0 1 0,0-1 0,0 1 0,0-1 0,-3 0 0,-12 2 0,0 0 0,-1-2 0,1 0 0,-23-4 0,9 2 0,-129 0-1365,137 2-5461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19:50:42.658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0 24575,'14'2'0,"0"-1"0,0 2 0,0 0 0,0 0 0,15 7 0,45 10 0,814 108 0,-741-112 0,35 6 0,253 28 0,3-42 0,-35 5 0,-10 1 0,1133-16 0,-1487 0 0,0-2 0,73-17 0,-72 12 0,1 2 0,64-4 0,23-1 118,-48 2-1601,-53 8-5343</inkml:trace>
  <inkml:trace contextRef="#ctx0" brushRef="#br0" timeOffset="1574.62">5028 106 24575,'15'1'0,"0"0"0,0 1 0,0 1 0,0 0 0,0 1 0,0 1 0,15 6 0,2 4 0,57 37 0,-85-50 0,-1 0 0,1 0 0,-1 1 0,0-1 0,1 1 0,-2 0 0,1 0 0,0 0 0,0 0 0,-1 1 0,0-1 0,0 1 0,0-1 0,0 1 0,0 0 0,-1 0 0,1 0 0,-1 0 0,0 0 0,-1 0 0,1 0 0,0 5 0,-2-5 0,1 0 0,-1 0 0,0-1 0,0 1 0,-1 0 0,1 0 0,-1-1 0,0 1 0,0-1 0,0 1 0,0-1 0,-1 0 0,1 0 0,-1 0 0,0 0 0,0 0 0,0-1 0,0 1 0,0-1 0,0 0 0,-1 0 0,1 0 0,-5 2 0,-48 23-1365,31-13-5461</inkml:trace>
  <inkml:trace contextRef="#ctx0" brushRef="#br0" timeOffset="3536.63">4314 185 24575,'1'-1'0,"1"0"0,-1 0 0,1 1 0,-1-1 0,1 0 0,-1 0 0,1 1 0,0-1 0,-1 1 0,1 0 0,0-1 0,-1 1 0,1 0 0,0 0 0,0 0 0,-1 0 0,1 0 0,0 0 0,-1 1 0,1-1 0,0 1 0,-1-1 0,1 1 0,0-1 0,-1 1 0,1 0 0,-1 0 0,1 0 0,-1 0 0,0 0 0,1 0 0,-1 0 0,2 2 0,5 4 0,0 1 0,0 0 0,11 15 0,96 125 0,-92-118 0,35 62 0,-38-58 0,44 58 0,50 67 0,-93-137 0,1-1 0,1-1 0,1-1 0,0-1 0,2-1 0,0-2 0,54 25 0,-53-31-1365,-3-3-5461</inkml:trace>
  <inkml:trace contextRef="#ctx0" brushRef="#br0" timeOffset="5127.14">5055 820 24575,'1'1'0,"1"-1"0,-1 0 0,1 1 0,-1-1 0,0 1 0,1 0 0,-1-1 0,0 1 0,1 0 0,-1 0 0,0 0 0,0 0 0,0 0 0,0 0 0,0 0 0,0 0 0,0 0 0,0 1 0,0-1 0,-1 0 0,1 1 0,0 1 0,15 37 0,-11-26 0,5 8 0,2 0 0,19 28 0,-18-29 0,-1 0 0,13 28 0,-24-47 0,0-1 0,-1 0 0,1 0 0,0 1 0,-1-1 0,0 1 0,1-1 0,-1 1 0,0-1 0,0 0 0,0 1 0,0-1 0,0 1 0,0-1 0,0 1 0,0-1 0,0 1 0,-1-1 0,1 0 0,-1 1 0,1-1 0,-1 1 0,1-1 0,-1 0 0,0 0 0,0 1 0,0-1 0,0 0 0,0 0 0,0 0 0,0 0 0,0 0 0,0 0 0,0 0 0,0 0 0,-1-1 0,1 1 0,0 0 0,-1-1 0,1 1 0,0-1 0,-1 1 0,1-1 0,-1 0 0,1 0 0,0 1 0,-1-1 0,1 0 0,-3-1 0,-11 2 0,1-1 0,0 0 0,-29-6 0,34 5 0,-27-4-1365,6 1-5461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19:54:38.73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5107 1086 24575,'-1'-1'0,"1"0"0,-1 0 0,1 0 0,-1 0 0,0 0 0,1 0 0,-1 0 0,0 0 0,0 0 0,0 0 0,0 0 0,0 0 0,0 0 0,0 1 0,0-1 0,0 0 0,0 1 0,0-1 0,0 1 0,-1-1 0,-1 0 0,-36-12 0,23 9 0,-16-11 0,0 0 0,1-2 0,1-2 0,-45-34 0,8-2 0,-72-77 0,-15-12 0,116 108 0,-44-52 0,53 55 0,-2 0 0,-55-44 0,-96-52-1365,148 109-5461</inkml:trace>
  <inkml:trace contextRef="#ctx0" brushRef="#br0" timeOffset="1704.42">3969 28 24575,'-1'-1'0,"1"0"0,0 0 0,-1 0 0,0 0 0,1-1 0,-1 1 0,0 0 0,1 0 0,-1 0 0,0 0 0,0 1 0,0-1 0,0 0 0,0 0 0,0 0 0,0 1 0,0-1 0,0 0 0,0 1 0,0-1 0,0 1 0,-1 0 0,1-1 0,0 1 0,0 0 0,-1-1 0,-1 1 0,-41-5 0,40 5 0,-12-1 0,1 0 0,-1 1 0,0 1 0,1 1 0,-1 0 0,-18 6 0,31-8 0,0 1 0,0 0 0,1 0 0,-1 0 0,1 0 0,-1 1 0,1-1 0,-1 1 0,1-1 0,0 1 0,0 0 0,0 0 0,0 0 0,0 0 0,0 0 0,0 0 0,1 0 0,-1 1 0,1-1 0,0 1 0,0-1 0,0 1 0,0 0 0,0-1 0,0 1 0,1 0 0,-1 0 0,1-1 0,0 1 0,-1 0 0,1 0 0,1 0 0,-1-1 0,0 1 0,1 0 0,-1 0 0,1-1 0,0 1 0,0 0 0,0-1 0,0 1 0,3 3 0,38 82 80,10 26-1525,-41-86-5381</inkml:trace>
  <inkml:trace contextRef="#ctx0" brushRef="#br0" timeOffset="3777.84">5160 28 24575,'-38'41'0,"-43"58"0,19-22 0,-4-3 0,-85 71 0,138-133 0,-1-1 0,-1 0 0,0-1 0,0-1 0,-1-1 0,0 0 0,0-1 0,-1 0 0,-33 7 0,-1-4 0,0-1 0,-78 1 0,-59 10 0,98-6 0,-144 3 0,-96-18 0,113-3 0,-1611 4 0,1796-1 0,0-2 0,0-1 0,1-1 0,-33-10 0,-123-47 0,70 21 0,85 29 0,1-2 0,-42-24 0,-24-11 0,-253-98-1365,309 131-5461</inkml:trace>
  <inkml:trace contextRef="#ctx0" brushRef="#br0" timeOffset="5212.06">318 28 24575,'-75'-2'0,"47"0"0,-1 1 0,1 1 0,0 2 0,-43 7 0,68-8 0,0-1 0,0 1 0,0 0 0,0 1 0,0-1 0,1 0 0,-1 1 0,0 0 0,1-1 0,-1 1 0,1 0 0,0 0 0,0 0 0,0 1 0,0-1 0,0 1 0,0-1 0,0 1 0,-2 5 0,2-3 0,1 0 0,-1 1 0,1-1 0,0 1 0,1 0 0,-1-1 0,1 1 0,0-1 0,1 1 0,0 6 0,3 8 0,1 0 0,1 0 0,0-1 0,18 35 0,27 29-1365,-37-64-5461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20:06:03.69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4939 185 24575,'-411'14'0,"50"-1"0,-1510-10 0,959-6 0,547-24 0,-16 0 0,352 27-227,-1 0-1,1-2 1,-1-1-1,1-1 1,-49-14-1,55 10-6598</inkml:trace>
  <inkml:trace contextRef="#ctx0" brushRef="#br0" timeOffset="1354.22">388 0 24575,'-68'7'0,"1"2"0,-67 19 0,106-22 0,-26 10 0,52-16 0,0 1 0,0-1 0,1 1 0,-1-1 0,0 1 0,0 0 0,1 0 0,-1 0 0,0 0 0,1 0 0,-1 0 0,1 0 0,-1 0 0,1 1 0,0-1 0,0 1 0,-1-1 0,1 1 0,0-1 0,0 1 0,0 0 0,1-1 0,-1 1 0,0 0 0,1 0 0,-1 2 0,1-3 0,1 1 0,0 0 0,0-1 0,0 1 0,0-1 0,1 1 0,-1-1 0,0 0 0,0 0 0,1 1 0,-1-1 0,1 0 0,-1 0 0,1 0 0,-1-1 0,4 2 0,36 16 0,-23-11 0,65 35-1365,-58-31-5461</inkml:trace>
  <inkml:trace contextRef="#ctx0" brushRef="#br0" timeOffset="3401.65">4886 1323 24575,'-14'-2'0,"0"0"0,1-1 0,-1-1 0,1-1 0,0 0 0,0 0 0,0-1 0,-16-11 0,-16-7 0,-198-85 0,-226-105 0,447 204 0,-20-10 0,0-1 0,-72-50 0,-144-98 0,103 72 0,109 67 0,2-2 0,1-1 0,1-3 0,2-1 0,-61-74 0,92 96 34,0 0-1,1 0 1,-10-26-1,-14-27-1532,17 45-5327</inkml:trace>
  <inkml:trace contextRef="#ctx0" brushRef="#br0" timeOffset="5447.96">4833 1111 24575,'1'1'0,"1"-1"0,-1 1 0,1-1 0,-1 1 0,1-1 0,-1 1 0,1 0 0,-1 0 0,0 0 0,0-1 0,1 1 0,-1 0 0,0 1 0,0-1 0,0 0 0,0 0 0,0 0 0,0 1 0,0-1 0,0 2 0,18 37 0,-12-24 0,7 8 0,1-1 0,25 29 0,-25-33 0,0 0 0,-2 1 0,19 35 0,-31-54 0,0 1 0,0 0 0,0 0 0,0 0 0,-1 0 0,1 0 0,-1 0 0,1 0 0,-1 0 0,1 0 0,-1 0 0,0 0 0,0 0 0,0 0 0,0 0 0,-1 0 0,1 0 0,0 0 0,-1 0 0,1 0 0,-1 0 0,0 0 0,0 0 0,0 0 0,0 0 0,0-1 0,0 1 0,0 0 0,-1-1 0,1 1 0,0-1 0,-1 1 0,0-1 0,1 0 0,-1 1 0,0-1 0,1 0 0,-1 0 0,0 0 0,-3 1 0,-8 2 0,0 0 0,0-1 0,0 0 0,-1-1 0,-15 0 0,4 1 0,-45 6-1365,42-6-5461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20:07:46.249"/>
    </inkml:context>
    <inkml:brush xml:id="br0">
      <inkml:brushProperty name="width" value="0.1" units="cm"/>
      <inkml:brushProperty name="height" value="0.1" units="cm"/>
      <inkml:brushProperty name="color" value="#004F8B"/>
    </inkml:brush>
  </inkml:definitions>
  <inkml:trace contextRef="#ctx0" brushRef="#br0">4688 1030 8192,'-36'-1'2306,"0"-1"0,1-3 1,-1-1-1,-37-11 0,-134-52 3588,126 39-5297,37 11-597,0-1 0,2-3 0,-63-44 0,-59-31 0,151 91-11,-25-10-197,1-2-1,1-2 0,1-1 0,-39-32 0,-96-82 766,-11-8-59,132 104-498,27 25 0</inkml:trace>
  <inkml:trace contextRef="#ctx0" brushRef="#br0" timeOffset="2000.11">3338 51 8192,'-30'0'3693,"0"-2"-1,1-1 1,-33-8 0,-37-16-442,90 25-3363,1 0 0,0 1 0,0 0 0,-1 0 0,1 1 0,-1-1 1,1 2-1,0-1 0,-12 3 0,18-2 84,0-1 0,0 1 0,0 0 0,0-1 0,0 1 0,0 0 0,0 0 0,0 0 0,0 1 0,0-1 0,0 0 0,1 1 0,-1-1 0,1 1 0,-1-1 1,1 1-1,-1 0 0,1 0 0,0-1 0,0 1 0,0 0 0,0 0 0,0 0 0,0 0 0,1 1 0,-1-1 0,1 0 0,-1 0 0,1 0 0,0 0 0,0 1 0,0-1 0,0 0 0,0 0 0,0 0 0,1 0 0,-1 1 0,1-1 0,1 3 0,16 47-2397,17 24-5425,-12-30 4469,-3 2 4256,-9-14 8473,-7-17-9177,0 0-4115,1 10 2056</inkml:trace>
  <inkml:trace contextRef="#ctx0" brushRef="#br0" timeOffset="3943.32">4714 104 8192,'-3'1'1094,"0"0"-1,0 0 1,0 0 0,0 0 0,0 1-1,0-1 1,0 1 0,1-1 0,-6 5 2187,3-1-2187,-17 11 2709,-28 12-3803,-58 45 0,-1 1 0,-82 56 0,-67 40 0,-90 25 0,310-175-150,0-1-1,-1-2 1,-1-2 0,-69 17 0,-172 15-2810,-101-24-9906,190-23 10381,-1-4 3475,-109 0 9104,279 4-9712,-192-7 4390,187 3-4302,1-1 1,-1-1 0,1-1-1,0-1 1,-43-20 0,-483-193-1031,470 190-2200,1-3 0,-146-85 0,109 56 1198,15 8 3537,-4 0 4263,16 10-4049,69 33-2189</inkml:trace>
  <inkml:trace contextRef="#ctx0" brushRef="#br0" timeOffset="5804.45">296 104 8192,'-77'-1'9465,"-5"0"-3306,2 4-3761,78-3-2526,-1 1 0,1-1 0,0 0 0,-1 1 0,1 0 0,0-1 0,0 1 0,0 0 0,-1 0 0,1 0 0,0 1 0,0-1 0,0 0 0,1 1 0,-1-1 0,0 1 0,0 0 0,1 0 0,-1-1 0,1 1 0,-2 3 0,1-1-492,0 1 1,1-1-1,-1 1 1,1 0-1,0 0 1,0 0-1,0 0 1,0 0-1,1 8 1,1 2-1165,0-1-1,1 1 1,4 17 0,6 8-90,-1-9 1874,-1-3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5T20:09:03.77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5981 185 24575,'-28'0'0,"-18"0"0,-1 1 0,-82 14 0,-78 16 0,-217 4 0,148-15 0,82-5 0,-290 37 0,262-7 0,161-34 0,1-2 0,-77 0 0,-128-10 0,120-2 0,-1598 1 0,926 3 0,482-20 0,250 12 0,70 5-105,1-1 0,-1 0 0,1-1 0,0-1 0,0 0 0,0-1 0,1-1 0,0 0 0,0-1 0,0 0 0,1-1 0,-20-19 0,16 12-6721</inkml:trace>
  <inkml:trace contextRef="#ctx0" brushRef="#br0" timeOffset="1496.45">1 370 24575,'-1'-27'0,"2"-1"0,0 0 0,2 1 0,2-1 0,0 1 0,1 0 0,16-40 0,-20 63 0,0 1 0,-1 0 0,2 0 0,-1-1 0,0 1 0,0 0 0,1 1 0,0-1 0,0 0 0,0 1 0,0 0 0,0-1 0,0 1 0,0 1 0,1-1 0,-1 0 0,1 1 0,-1-1 0,1 1 0,-1 0 0,6 0 0,-6 0 0,1 1 0,-1 1 0,0-1 0,0 0 0,0 1 0,0-1 0,0 1 0,0 0 0,-1 0 0,1 0 0,0 0 0,0 1 0,-1-1 0,1 1 0,0 0 0,-1 0 0,0 0 0,1 0 0,-1 0 0,0 0 0,0 0 0,0 1 0,0-1 0,-1 1 0,1 0 0,2 4 0,15 43-1365,-12-26-5461</inkml:trace>
  <inkml:trace contextRef="#ctx0" brushRef="#br0" timeOffset="3470.42">3706 0 24575,'3'1'0,"0"-1"0,0 1 0,1 0 0,-1 0 0,0 0 0,0 0 0,0 0 0,-1 0 0,1 1 0,0 0 0,0-1 0,-1 1 0,1 0 0,-1 0 0,0 1 0,3 2 0,34 46 0,-25-30 0,2 0 0,-3-3 0,0 0 0,1-1 0,1-1 0,29 25 0,-19-22 0,27 21 0,1-2 0,94 50 0,26-14 0,38 20 0,168 67 0,-231-104 0,-133-52 0,1-1 0,0 0 0,1-1 0,-1-1 0,21 0 0,-19-1 0,0 1 0,0 0 0,31 9 0,-17-1-227,1-2-1,0-1 1,1-1-1,-1-2 1,57-1-1,-67-3-6598</inkml:trace>
  <inkml:trace contextRef="#ctx0" brushRef="#br0" timeOffset="4927.01">5716 767 24575,'2'1'0,"1"-1"0,-1 1 0,0 0 0,0 0 0,1 0 0,-1 0 0,0 0 0,0 0 0,0 0 0,0 1 0,0-1 0,0 1 0,-1-1 0,3 4 0,28 32 0,-14-16 0,-5-9 0,-5-5 0,-1 0 0,0 1 0,0 0 0,0 0 0,7 12 0,-13-18 0,0 0 0,0 0 0,0 0 0,-1 0 0,1 0 0,-1 0 0,1 0 0,-1 0 0,1 0 0,-1 0 0,0 0 0,0 0 0,0 0 0,0 0 0,-1 1 0,1-1 0,-1 0 0,1 0 0,-1 0 0,0 0 0,1 0 0,-1-1 0,0 1 0,0 0 0,0 0 0,-1 0 0,1-1 0,0 1 0,-1-1 0,1 1 0,-1-1 0,-2 3 0,-12 6-9,0-1 1,0 0-1,-1-1 0,0-1 0,0 0 0,0-2 0,-24 5 0,-13 6-1285,19-4-5532</inkml:trace>
</inkml: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EF83-52D6-4987-8D5E-409255978E86}">
  <dimension ref="A1:J49"/>
  <sheetViews>
    <sheetView workbookViewId="0">
      <selection activeCell="J6" sqref="J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bestFit="1" customWidth="1"/>
    <col min="4" max="4" width="20.28515625" bestFit="1" customWidth="1"/>
    <col min="5" max="5" width="12.140625" bestFit="1" customWidth="1"/>
    <col min="6" max="6" width="3.7109375" customWidth="1"/>
    <col min="7" max="7" width="4" customWidth="1"/>
    <col min="8" max="8" width="15.5703125" customWidth="1"/>
    <col min="9" max="9" width="12.140625" bestFit="1" customWidth="1"/>
    <col min="10" max="10" width="36.140625" customWidth="1"/>
  </cols>
  <sheetData>
    <row r="1" spans="1:10" ht="24" x14ac:dyDescent="0.25">
      <c r="A1" s="32" t="s">
        <v>0</v>
      </c>
      <c r="B1" s="32"/>
      <c r="C1" s="32"/>
      <c r="D1" s="32"/>
      <c r="E1" s="32"/>
    </row>
    <row r="2" spans="1:10" x14ac:dyDescent="0.25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5">
        <v>1</v>
      </c>
      <c r="H2" s="6" t="s">
        <v>6</v>
      </c>
      <c r="I2" s="7">
        <f>LARGE($E$3:$E$40,G2)</f>
        <v>7834.93</v>
      </c>
      <c r="J2" t="str">
        <f ca="1">_xlfn.FORMULATEXT(I2)</f>
        <v>=MAIOR($E$3:$E$40;G2)</v>
      </c>
    </row>
    <row r="3" spans="1:10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G3" s="5">
        <v>2</v>
      </c>
      <c r="H3" s="6" t="s">
        <v>6</v>
      </c>
      <c r="I3" s="7">
        <f t="shared" ref="I3:I6" si="0">LARGE($E$3:$E$40,G3)</f>
        <v>6345.98</v>
      </c>
    </row>
    <row r="4" spans="1:10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G4" s="5">
        <v>3</v>
      </c>
      <c r="H4" s="6" t="s">
        <v>6</v>
      </c>
      <c r="I4" s="7">
        <f t="shared" si="0"/>
        <v>5982.45</v>
      </c>
    </row>
    <row r="5" spans="1:10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G5" s="5">
        <v>4</v>
      </c>
      <c r="H5" s="6" t="s">
        <v>6</v>
      </c>
      <c r="I5" s="7">
        <f t="shared" si="0"/>
        <v>4823.95</v>
      </c>
    </row>
    <row r="6" spans="1:10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G6" s="5">
        <v>5</v>
      </c>
      <c r="H6" s="6" t="s">
        <v>6</v>
      </c>
      <c r="I6" s="7">
        <f t="shared" si="0"/>
        <v>3799.96</v>
      </c>
    </row>
    <row r="7" spans="1:10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</row>
    <row r="8" spans="1:10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</row>
    <row r="9" spans="1:10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</row>
    <row r="10" spans="1:10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</row>
    <row r="11" spans="1:10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</row>
    <row r="12" spans="1:10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</row>
    <row r="13" spans="1:10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</row>
    <row r="14" spans="1:10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</row>
    <row r="15" spans="1:10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</row>
    <row r="16" spans="1:10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</row>
    <row r="17" spans="1:5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</row>
    <row r="18" spans="1:5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</row>
    <row r="19" spans="1:5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</row>
    <row r="20" spans="1:5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</row>
    <row r="21" spans="1:5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</row>
    <row r="22" spans="1:5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</row>
    <row r="23" spans="1:5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</row>
    <row r="24" spans="1:5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</row>
    <row r="25" spans="1:5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</row>
    <row r="26" spans="1:5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</row>
    <row r="27" spans="1:5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</row>
    <row r="28" spans="1:5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</row>
    <row r="29" spans="1:5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</row>
    <row r="30" spans="1:5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</row>
    <row r="31" spans="1:5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</row>
    <row r="32" spans="1:5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</row>
    <row r="33" spans="1:5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</row>
    <row r="34" spans="1:5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</row>
    <row r="35" spans="1:5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</row>
    <row r="36" spans="1:5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</row>
    <row r="37" spans="1:5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</row>
    <row r="38" spans="1:5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</row>
    <row r="39" spans="1:5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</row>
    <row r="40" spans="1:5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</row>
    <row r="41" spans="1:5" x14ac:dyDescent="0.25">
      <c r="C41" s="9"/>
      <c r="D41" s="10"/>
      <c r="E41" s="9"/>
    </row>
    <row r="42" spans="1:5" x14ac:dyDescent="0.25">
      <c r="C42" s="9"/>
      <c r="D42" s="10"/>
      <c r="E42" s="9"/>
    </row>
    <row r="43" spans="1:5" x14ac:dyDescent="0.25">
      <c r="C43" s="9"/>
      <c r="D43" s="10"/>
      <c r="E43" s="9"/>
    </row>
    <row r="44" spans="1:5" x14ac:dyDescent="0.25">
      <c r="C44" s="9"/>
      <c r="D44" s="10"/>
      <c r="E44" s="9"/>
    </row>
    <row r="45" spans="1:5" x14ac:dyDescent="0.25">
      <c r="C45" s="9"/>
      <c r="D45" s="10"/>
      <c r="E45" s="9"/>
    </row>
    <row r="46" spans="1:5" x14ac:dyDescent="0.25">
      <c r="C46" s="9"/>
      <c r="D46" s="10"/>
      <c r="E46" s="9"/>
    </row>
    <row r="47" spans="1:5" x14ac:dyDescent="0.25">
      <c r="C47" s="9"/>
      <c r="D47" s="10"/>
      <c r="E47" s="9"/>
    </row>
    <row r="48" spans="1:5" x14ac:dyDescent="0.25">
      <c r="C48" s="9"/>
      <c r="D48" s="10"/>
      <c r="E48" s="9"/>
    </row>
    <row r="49" spans="3:5" x14ac:dyDescent="0.25">
      <c r="C49" s="9"/>
      <c r="D49" s="10"/>
      <c r="E49" s="9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1321-93AF-4481-A5BD-A86FAC2A3199}">
  <dimension ref="A1:I6"/>
  <sheetViews>
    <sheetView workbookViewId="0">
      <selection activeCell="I6" sqref="I6"/>
    </sheetView>
  </sheetViews>
  <sheetFormatPr defaultRowHeight="15" x14ac:dyDescent="0.25"/>
  <cols>
    <col min="1" max="1" width="5.7109375" customWidth="1"/>
    <col min="2" max="3" width="15" bestFit="1" customWidth="1"/>
    <col min="4" max="4" width="10.5703125" bestFit="1" customWidth="1"/>
    <col min="5" max="5" width="14.85546875" bestFit="1" customWidth="1"/>
    <col min="6" max="6" width="16.140625" bestFit="1" customWidth="1"/>
    <col min="7" max="7" width="15" customWidth="1"/>
  </cols>
  <sheetData>
    <row r="1" spans="1:9" ht="24" x14ac:dyDescent="0.25">
      <c r="A1" s="33" t="s">
        <v>88</v>
      </c>
      <c r="B1" s="33"/>
      <c r="C1" s="33"/>
      <c r="D1" s="33"/>
      <c r="E1" s="33"/>
      <c r="F1" s="33"/>
      <c r="G1" s="33"/>
    </row>
    <row r="2" spans="1:9" x14ac:dyDescent="0.25">
      <c r="A2" s="2" t="s">
        <v>74</v>
      </c>
      <c r="B2" s="2" t="s">
        <v>75</v>
      </c>
      <c r="C2" s="2" t="s">
        <v>89</v>
      </c>
      <c r="D2" s="2" t="s">
        <v>90</v>
      </c>
      <c r="E2" s="2" t="s">
        <v>91</v>
      </c>
      <c r="F2" s="3" t="s">
        <v>92</v>
      </c>
      <c r="G2" s="2" t="s">
        <v>5</v>
      </c>
    </row>
    <row r="3" spans="1:9" x14ac:dyDescent="0.25">
      <c r="A3" s="17">
        <v>1</v>
      </c>
      <c r="B3" s="18" t="s">
        <v>93</v>
      </c>
      <c r="C3" s="22">
        <v>2800</v>
      </c>
      <c r="D3" s="23">
        <v>2.3E-2</v>
      </c>
      <c r="E3" s="24">
        <v>12</v>
      </c>
      <c r="F3" s="25">
        <f>PMT(D3,E3,C3)</f>
        <v>-269.66910597499555</v>
      </c>
      <c r="G3" s="26">
        <f>E3*F3</f>
        <v>-3236.0292716999465</v>
      </c>
      <c r="I3" t="str">
        <f ca="1">_xlfn.FORMULATEXT(F3)</f>
        <v>=PGTO(D3;E3;C3)</v>
      </c>
    </row>
    <row r="4" spans="1:9" x14ac:dyDescent="0.25">
      <c r="A4" s="17">
        <v>2</v>
      </c>
      <c r="B4" s="18" t="s">
        <v>94</v>
      </c>
      <c r="C4" s="22">
        <v>15800</v>
      </c>
      <c r="D4" s="23">
        <v>2.8000000000000001E-2</v>
      </c>
      <c r="E4" s="24">
        <v>12</v>
      </c>
      <c r="F4" s="25">
        <f t="shared" ref="F4:F6" si="0">PMT(D4,E4,C4)</f>
        <v>-1568.4098094707524</v>
      </c>
      <c r="G4" s="26">
        <f t="shared" ref="G4:G6" si="1">E4*F4</f>
        <v>-18820.917713649029</v>
      </c>
    </row>
    <row r="5" spans="1:9" x14ac:dyDescent="0.25">
      <c r="A5" s="17">
        <v>3</v>
      </c>
      <c r="B5" s="18" t="s">
        <v>95</v>
      </c>
      <c r="C5" s="22">
        <v>1800</v>
      </c>
      <c r="D5" s="23">
        <v>1.4999999999999999E-2</v>
      </c>
      <c r="E5" s="24">
        <v>12</v>
      </c>
      <c r="F5" s="25">
        <f t="shared" si="0"/>
        <v>-165.02398723121209</v>
      </c>
      <c r="G5" s="26">
        <f t="shared" si="1"/>
        <v>-1980.287846774545</v>
      </c>
      <c r="I5" t="str">
        <f ca="1">_xlfn.FORMULATEXT(G3)</f>
        <v>=E3*F3</v>
      </c>
    </row>
    <row r="6" spans="1:9" x14ac:dyDescent="0.25">
      <c r="A6" s="17">
        <v>4</v>
      </c>
      <c r="B6" s="18" t="s">
        <v>96</v>
      </c>
      <c r="C6" s="22">
        <v>5300</v>
      </c>
      <c r="D6" s="23">
        <v>1.7999999999999999E-2</v>
      </c>
      <c r="E6" s="24">
        <v>12</v>
      </c>
      <c r="F6" s="25">
        <f t="shared" si="0"/>
        <v>-495.0304774054037</v>
      </c>
      <c r="G6" s="26">
        <f t="shared" si="1"/>
        <v>-5940.3657288648446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3EA2-2ABF-4206-961C-2183E68C5140}">
  <dimension ref="A1:J9"/>
  <sheetViews>
    <sheetView workbookViewId="0">
      <selection activeCell="J6" sqref="J6"/>
    </sheetView>
  </sheetViews>
  <sheetFormatPr defaultRowHeight="15" x14ac:dyDescent="0.25"/>
  <cols>
    <col min="1" max="1" width="5.7109375" customWidth="1"/>
    <col min="2" max="2" width="11.28515625" bestFit="1" customWidth="1"/>
    <col min="3" max="3" width="15" bestFit="1" customWidth="1"/>
    <col min="4" max="4" width="15.85546875" bestFit="1" customWidth="1"/>
    <col min="5" max="5" width="11.28515625" bestFit="1" customWidth="1"/>
    <col min="6" max="6" width="11.7109375" bestFit="1" customWidth="1"/>
    <col min="7" max="7" width="15.7109375" bestFit="1" customWidth="1"/>
    <col min="8" max="8" width="21.140625" customWidth="1"/>
  </cols>
  <sheetData>
    <row r="1" spans="1:10" ht="24" x14ac:dyDescent="0.25">
      <c r="A1" s="34" t="s">
        <v>97</v>
      </c>
      <c r="B1" s="34"/>
      <c r="C1" s="34"/>
      <c r="D1" s="34"/>
      <c r="E1" s="34"/>
      <c r="F1" s="34"/>
      <c r="G1" s="34"/>
      <c r="H1" s="34"/>
    </row>
    <row r="2" spans="1:10" x14ac:dyDescent="0.25">
      <c r="A2" s="2" t="s">
        <v>74</v>
      </c>
      <c r="B2" s="2" t="s">
        <v>98</v>
      </c>
      <c r="C2" s="2" t="s">
        <v>77</v>
      </c>
      <c r="D2" s="2" t="s">
        <v>99</v>
      </c>
      <c r="E2" s="2" t="s">
        <v>100</v>
      </c>
      <c r="F2" s="2" t="s">
        <v>101</v>
      </c>
      <c r="G2" s="2" t="s">
        <v>102</v>
      </c>
      <c r="H2" s="2" t="s">
        <v>5</v>
      </c>
    </row>
    <row r="3" spans="1:10" x14ac:dyDescent="0.25">
      <c r="A3" s="17">
        <v>1</v>
      </c>
      <c r="B3" s="18" t="s">
        <v>103</v>
      </c>
      <c r="C3" s="22">
        <v>265000</v>
      </c>
      <c r="D3" s="22">
        <v>200000</v>
      </c>
      <c r="E3" s="27">
        <v>7.2499999999999995E-2</v>
      </c>
      <c r="F3" s="24">
        <v>30</v>
      </c>
      <c r="G3" s="28">
        <f>PMT(E3/12, F3*12,D3)</f>
        <v>-1364.3525601123838</v>
      </c>
      <c r="H3" s="29">
        <f>G3* (F3*12)</f>
        <v>-491166.92164045817</v>
      </c>
      <c r="J3" t="str">
        <f ca="1">_xlfn.FORMULATEXT(G3)</f>
        <v>=PGTO(E3/12; F3*12;D3)</v>
      </c>
    </row>
    <row r="4" spans="1:10" x14ac:dyDescent="0.25">
      <c r="A4" s="17">
        <v>2</v>
      </c>
      <c r="B4" s="18" t="s">
        <v>104</v>
      </c>
      <c r="C4" s="22">
        <v>550000</v>
      </c>
      <c r="D4" s="22">
        <v>350000</v>
      </c>
      <c r="E4" s="27">
        <v>8.5000000000000006E-2</v>
      </c>
      <c r="F4" s="24">
        <v>25</v>
      </c>
      <c r="G4" s="28">
        <f t="shared" ref="G4:G6" si="0">PMT(E4/12, F4*12,D4)</f>
        <v>-2818.2947921174596</v>
      </c>
      <c r="H4" s="29">
        <f t="shared" ref="H4:H6" si="1">G4* (F4*12)</f>
        <v>-845488.43763523782</v>
      </c>
    </row>
    <row r="5" spans="1:10" x14ac:dyDescent="0.25">
      <c r="A5" s="17">
        <v>3</v>
      </c>
      <c r="B5" s="18" t="s">
        <v>105</v>
      </c>
      <c r="C5" s="22">
        <v>735000</v>
      </c>
      <c r="D5" s="22">
        <v>400000</v>
      </c>
      <c r="E5" s="27">
        <v>9.2499999999999999E-2</v>
      </c>
      <c r="F5" s="24">
        <v>20</v>
      </c>
      <c r="G5" s="28">
        <f t="shared" si="0"/>
        <v>-3663.4673353663197</v>
      </c>
      <c r="H5" s="29">
        <f t="shared" si="1"/>
        <v>-879232.16048791679</v>
      </c>
      <c r="J5" t="str">
        <f ca="1">_xlfn.FORMULATEXT(H3)</f>
        <v>=G3* (F3*12)</v>
      </c>
    </row>
    <row r="6" spans="1:10" x14ac:dyDescent="0.25">
      <c r="A6" s="17">
        <v>4</v>
      </c>
      <c r="B6" s="18" t="s">
        <v>106</v>
      </c>
      <c r="C6" s="22">
        <v>880000</v>
      </c>
      <c r="D6" s="22">
        <v>550000</v>
      </c>
      <c r="E6" s="27">
        <v>9.2499999999999999E-2</v>
      </c>
      <c r="F6" s="24">
        <v>15</v>
      </c>
      <c r="G6" s="28">
        <f t="shared" si="0"/>
        <v>-5660.5575938630336</v>
      </c>
      <c r="H6" s="29">
        <f t="shared" si="1"/>
        <v>-1018900.3668953461</v>
      </c>
    </row>
    <row r="9" spans="1:10" x14ac:dyDescent="0.25">
      <c r="G9" s="30"/>
    </row>
  </sheetData>
  <mergeCells count="1">
    <mergeCell ref="A1:H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BADD-B0E4-471A-B505-11381FF19B04}">
  <dimension ref="A1:J49"/>
  <sheetViews>
    <sheetView workbookViewId="0">
      <selection activeCell="J3" sqref="J3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bestFit="1" customWidth="1"/>
    <col min="4" max="4" width="20.28515625" bestFit="1" customWidth="1"/>
    <col min="5" max="5" width="12.140625" bestFit="1" customWidth="1"/>
    <col min="6" max="6" width="3.7109375" customWidth="1"/>
    <col min="7" max="7" width="4" customWidth="1"/>
    <col min="8" max="8" width="15.5703125" customWidth="1"/>
    <col min="9" max="9" width="12.140625" bestFit="1" customWidth="1"/>
    <col min="10" max="10" width="39.85546875" customWidth="1"/>
  </cols>
  <sheetData>
    <row r="1" spans="1:10" ht="24" x14ac:dyDescent="0.25">
      <c r="A1" s="32" t="s">
        <v>0</v>
      </c>
      <c r="B1" s="32"/>
      <c r="C1" s="32"/>
      <c r="D1" s="32"/>
      <c r="E1" s="32"/>
    </row>
    <row r="2" spans="1:10" x14ac:dyDescent="0.25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5">
        <v>1</v>
      </c>
      <c r="H2" s="6" t="s">
        <v>59</v>
      </c>
      <c r="I2" s="7">
        <f>SMALL($E$3:$E$40,G2)</f>
        <v>877.34</v>
      </c>
      <c r="J2" t="str">
        <f ca="1">_xlfn.FORMULATEXT(I2)</f>
        <v>=MENOR($E$3:$E$40;G2)</v>
      </c>
    </row>
    <row r="3" spans="1:10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G3" s="5">
        <v>2</v>
      </c>
      <c r="H3" s="6" t="s">
        <v>59</v>
      </c>
      <c r="I3" s="7">
        <f t="shared" ref="I3:I6" si="0">SMALL($E$3:$E$40,G3)</f>
        <v>900.44</v>
      </c>
    </row>
    <row r="4" spans="1:10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G4" s="5">
        <v>3</v>
      </c>
      <c r="H4" s="6" t="s">
        <v>59</v>
      </c>
      <c r="I4" s="7">
        <f t="shared" si="0"/>
        <v>1125.45</v>
      </c>
    </row>
    <row r="5" spans="1:10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G5" s="5">
        <v>4</v>
      </c>
      <c r="H5" s="6" t="s">
        <v>59</v>
      </c>
      <c r="I5" s="7">
        <f t="shared" si="0"/>
        <v>1499.94</v>
      </c>
    </row>
    <row r="6" spans="1:10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G6" s="5">
        <v>5</v>
      </c>
      <c r="H6" s="6" t="s">
        <v>59</v>
      </c>
      <c r="I6" s="7">
        <f t="shared" si="0"/>
        <v>1499.96</v>
      </c>
    </row>
    <row r="7" spans="1:10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</row>
    <row r="8" spans="1:10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</row>
    <row r="9" spans="1:10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</row>
    <row r="10" spans="1:10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</row>
    <row r="11" spans="1:10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</row>
    <row r="12" spans="1:10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</row>
    <row r="13" spans="1:10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</row>
    <row r="14" spans="1:10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</row>
    <row r="15" spans="1:10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</row>
    <row r="16" spans="1:10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</row>
    <row r="17" spans="1:5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</row>
    <row r="18" spans="1:5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</row>
    <row r="19" spans="1:5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</row>
    <row r="20" spans="1:5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</row>
    <row r="21" spans="1:5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</row>
    <row r="22" spans="1:5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</row>
    <row r="23" spans="1:5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</row>
    <row r="24" spans="1:5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</row>
    <row r="25" spans="1:5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</row>
    <row r="26" spans="1:5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</row>
    <row r="27" spans="1:5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</row>
    <row r="28" spans="1:5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</row>
    <row r="29" spans="1:5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</row>
    <row r="30" spans="1:5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</row>
    <row r="31" spans="1:5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</row>
    <row r="32" spans="1:5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</row>
    <row r="33" spans="1:5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</row>
    <row r="34" spans="1:5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</row>
    <row r="35" spans="1:5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</row>
    <row r="36" spans="1:5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</row>
    <row r="37" spans="1:5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</row>
    <row r="38" spans="1:5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</row>
    <row r="39" spans="1:5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</row>
    <row r="40" spans="1:5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</row>
    <row r="41" spans="1:5" x14ac:dyDescent="0.25">
      <c r="C41" s="9"/>
      <c r="D41" s="10"/>
      <c r="E41" s="9"/>
    </row>
    <row r="42" spans="1:5" x14ac:dyDescent="0.25">
      <c r="C42" s="9"/>
      <c r="D42" s="10"/>
      <c r="E42" s="9"/>
    </row>
    <row r="43" spans="1:5" x14ac:dyDescent="0.25">
      <c r="C43" s="9"/>
      <c r="D43" s="10"/>
      <c r="E43" s="9"/>
    </row>
    <row r="44" spans="1:5" x14ac:dyDescent="0.25">
      <c r="C44" s="9"/>
      <c r="D44" s="10"/>
      <c r="E44" s="9"/>
    </row>
    <row r="45" spans="1:5" x14ac:dyDescent="0.25">
      <c r="C45" s="9"/>
      <c r="D45" s="10"/>
      <c r="E45" s="9"/>
    </row>
    <row r="46" spans="1:5" x14ac:dyDescent="0.25">
      <c r="C46" s="9"/>
      <c r="D46" s="10"/>
      <c r="E46" s="9"/>
    </row>
    <row r="47" spans="1:5" x14ac:dyDescent="0.25">
      <c r="C47" s="9"/>
      <c r="D47" s="10"/>
      <c r="E47" s="9"/>
    </row>
    <row r="48" spans="1:5" x14ac:dyDescent="0.25">
      <c r="C48" s="9"/>
      <c r="D48" s="10"/>
      <c r="E48" s="9"/>
    </row>
    <row r="49" spans="3:5" x14ac:dyDescent="0.25">
      <c r="C49" s="9"/>
      <c r="D49" s="10"/>
      <c r="E49" s="9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6668-0126-493C-BEF5-A87E321C6F83}">
  <dimension ref="A1:J40"/>
  <sheetViews>
    <sheetView workbookViewId="0">
      <selection activeCell="J6" sqref="J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style="9" bestFit="1" customWidth="1"/>
    <col min="4" max="4" width="20.28515625" style="10" bestFit="1" customWidth="1"/>
    <col min="5" max="5" width="12.140625" style="9" bestFit="1" customWidth="1"/>
    <col min="6" max="6" width="17.85546875" style="9" bestFit="1" customWidth="1"/>
    <col min="7" max="7" width="13.28515625" style="9" customWidth="1"/>
    <col min="8" max="8" width="12.140625" style="9" bestFit="1" customWidth="1"/>
    <col min="9" max="9" width="3.7109375" customWidth="1"/>
    <col min="10" max="10" width="42" customWidth="1"/>
  </cols>
  <sheetData>
    <row r="1" spans="1:10" ht="24" x14ac:dyDescent="0.25">
      <c r="A1" s="32" t="s">
        <v>0</v>
      </c>
      <c r="B1" s="32"/>
      <c r="C1" s="32"/>
      <c r="D1" s="32"/>
      <c r="E1" s="32"/>
      <c r="F1" s="32"/>
      <c r="G1" s="1"/>
      <c r="H1" s="1"/>
    </row>
    <row r="2" spans="1:10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60</v>
      </c>
      <c r="F2" s="2" t="s">
        <v>61</v>
      </c>
      <c r="G2" s="3" t="s">
        <v>62</v>
      </c>
      <c r="H2" s="3" t="s">
        <v>5</v>
      </c>
    </row>
    <row r="3" spans="1:10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64</v>
      </c>
      <c r="G3" s="31">
        <f>IF(F3="pix", 7%, IF(F3="Boleto Bancário",5%, 0%))</f>
        <v>0.05</v>
      </c>
      <c r="H3" s="14">
        <f>E3 - (E3*G3)</f>
        <v>1424.962</v>
      </c>
      <c r="J3" t="str">
        <f ca="1">_xlfn.FORMULATEXT(G3)</f>
        <v>=SE(F3="pix"; 7%; SE(F3="Boleto Bancário";5%; 0%))</v>
      </c>
    </row>
    <row r="4" spans="1:10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63</v>
      </c>
      <c r="G4" s="31">
        <f t="shared" ref="G4:G40" si="0">IF(F4="pix", 7%, IF(F4="Boleto Bancário",5%, 0%))</f>
        <v>7.0000000000000007E-2</v>
      </c>
      <c r="H4" s="14">
        <f t="shared" ref="H4:H40" si="1">E4 - (E4*G4)</f>
        <v>1627.6023</v>
      </c>
    </row>
    <row r="5" spans="1:10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64</v>
      </c>
      <c r="G5" s="31">
        <f t="shared" si="0"/>
        <v>0.05</v>
      </c>
      <c r="H5" s="14">
        <f t="shared" si="1"/>
        <v>2374.9810000000002</v>
      </c>
      <c r="J5" t="str">
        <f ca="1">_xlfn.FORMULATEXT(H3)</f>
        <v>=E3 - (E3*G3)</v>
      </c>
    </row>
    <row r="6" spans="1:10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65</v>
      </c>
      <c r="G6" s="31">
        <f t="shared" si="0"/>
        <v>0</v>
      </c>
      <c r="H6" s="14">
        <f t="shared" si="1"/>
        <v>2200.33</v>
      </c>
    </row>
    <row r="7" spans="1:10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65</v>
      </c>
      <c r="G7" s="31">
        <f t="shared" si="0"/>
        <v>0</v>
      </c>
      <c r="H7" s="14">
        <f t="shared" si="1"/>
        <v>2350.2199999999998</v>
      </c>
    </row>
    <row r="8" spans="1:10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63</v>
      </c>
      <c r="G8" s="31">
        <f t="shared" si="0"/>
        <v>7.0000000000000007E-2</v>
      </c>
      <c r="H8" s="14">
        <f t="shared" si="1"/>
        <v>7286.4849000000004</v>
      </c>
    </row>
    <row r="9" spans="1:10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65</v>
      </c>
      <c r="G9" s="31">
        <f t="shared" si="0"/>
        <v>0</v>
      </c>
      <c r="H9" s="14">
        <f t="shared" si="1"/>
        <v>2300.4499999999998</v>
      </c>
    </row>
    <row r="10" spans="1:10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64</v>
      </c>
      <c r="G10" s="31">
        <f t="shared" si="0"/>
        <v>0.05</v>
      </c>
      <c r="H10" s="14">
        <f t="shared" si="1"/>
        <v>1710.817</v>
      </c>
    </row>
    <row r="11" spans="1:10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 t="s">
        <v>63</v>
      </c>
      <c r="G11" s="31">
        <f t="shared" si="0"/>
        <v>7.0000000000000007E-2</v>
      </c>
      <c r="H11" s="14">
        <f t="shared" si="1"/>
        <v>837.40920000000006</v>
      </c>
    </row>
    <row r="12" spans="1:10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63</v>
      </c>
      <c r="G12" s="31">
        <f t="shared" si="0"/>
        <v>7.0000000000000007E-2</v>
      </c>
      <c r="H12" s="14">
        <f t="shared" si="1"/>
        <v>3533.9628000000002</v>
      </c>
    </row>
    <row r="13" spans="1:10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63</v>
      </c>
      <c r="G13" s="31">
        <f t="shared" si="0"/>
        <v>7.0000000000000007E-2</v>
      </c>
      <c r="H13" s="14">
        <f t="shared" si="1"/>
        <v>4486.2734999999993</v>
      </c>
    </row>
    <row r="14" spans="1:10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65</v>
      </c>
      <c r="G14" s="31">
        <f t="shared" si="0"/>
        <v>0</v>
      </c>
      <c r="H14" s="14">
        <f t="shared" si="1"/>
        <v>1499.94</v>
      </c>
    </row>
    <row r="15" spans="1:10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65</v>
      </c>
      <c r="G15" s="31">
        <f t="shared" si="0"/>
        <v>0</v>
      </c>
      <c r="H15" s="14">
        <f t="shared" si="1"/>
        <v>1750.17</v>
      </c>
    </row>
    <row r="16" spans="1:10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63</v>
      </c>
      <c r="G16" s="31">
        <f t="shared" si="0"/>
        <v>7.0000000000000007E-2</v>
      </c>
      <c r="H16" s="14">
        <f t="shared" si="1"/>
        <v>2185.7046</v>
      </c>
    </row>
    <row r="17" spans="1:8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63</v>
      </c>
      <c r="G17" s="31">
        <f t="shared" si="0"/>
        <v>7.0000000000000007E-2</v>
      </c>
      <c r="H17" s="14">
        <f t="shared" si="1"/>
        <v>2045.9628</v>
      </c>
    </row>
    <row r="18" spans="1:8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 t="s">
        <v>64</v>
      </c>
      <c r="G18" s="31">
        <f t="shared" si="0"/>
        <v>0.05</v>
      </c>
      <c r="H18" s="14">
        <f t="shared" si="1"/>
        <v>2232.9274999999998</v>
      </c>
    </row>
    <row r="19" spans="1:8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63</v>
      </c>
      <c r="G19" s="31">
        <f t="shared" si="0"/>
        <v>7.0000000000000007E-2</v>
      </c>
      <c r="H19" s="14">
        <f t="shared" si="1"/>
        <v>2138.9256</v>
      </c>
    </row>
    <row r="20" spans="1:8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63</v>
      </c>
      <c r="G20" s="31">
        <f t="shared" si="0"/>
        <v>7.0000000000000007E-2</v>
      </c>
      <c r="H20" s="14">
        <f t="shared" si="1"/>
        <v>3215.3168999999998</v>
      </c>
    </row>
    <row r="21" spans="1:8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65</v>
      </c>
      <c r="G21" s="31">
        <f t="shared" si="0"/>
        <v>0</v>
      </c>
      <c r="H21" s="14">
        <f t="shared" si="1"/>
        <v>6345.98</v>
      </c>
    </row>
    <row r="22" spans="1:8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64</v>
      </c>
      <c r="G22" s="31">
        <f t="shared" si="0"/>
        <v>0.05</v>
      </c>
      <c r="H22" s="14">
        <f t="shared" si="1"/>
        <v>1710.722</v>
      </c>
    </row>
    <row r="23" spans="1:8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 t="s">
        <v>63</v>
      </c>
      <c r="G23" s="31">
        <f t="shared" si="0"/>
        <v>7.0000000000000007E-2</v>
      </c>
      <c r="H23" s="14">
        <f t="shared" si="1"/>
        <v>815.92619999999999</v>
      </c>
    </row>
    <row r="24" spans="1:8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64</v>
      </c>
      <c r="G24" s="31">
        <f t="shared" si="0"/>
        <v>0.05</v>
      </c>
      <c r="H24" s="14">
        <f t="shared" si="1"/>
        <v>2660.4274999999998</v>
      </c>
    </row>
    <row r="25" spans="1:8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63</v>
      </c>
      <c r="G25" s="31">
        <f t="shared" si="0"/>
        <v>7.0000000000000007E-2</v>
      </c>
      <c r="H25" s="14">
        <f t="shared" si="1"/>
        <v>1486.2515999999998</v>
      </c>
    </row>
    <row r="26" spans="1:8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64</v>
      </c>
      <c r="G26" s="31">
        <f t="shared" si="0"/>
        <v>0.05</v>
      </c>
      <c r="H26" s="14">
        <f t="shared" si="1"/>
        <v>1662.8229999999999</v>
      </c>
    </row>
    <row r="27" spans="1:8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64</v>
      </c>
      <c r="G27" s="31">
        <f t="shared" si="0"/>
        <v>0.05</v>
      </c>
      <c r="H27" s="14">
        <f t="shared" si="1"/>
        <v>2374.962</v>
      </c>
    </row>
    <row r="28" spans="1:8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63</v>
      </c>
      <c r="G28" s="31">
        <f t="shared" si="0"/>
        <v>7.0000000000000007E-2</v>
      </c>
      <c r="H28" s="14">
        <f t="shared" si="1"/>
        <v>2045.9628</v>
      </c>
    </row>
    <row r="29" spans="1:8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 t="s">
        <v>65</v>
      </c>
      <c r="G29" s="31">
        <f t="shared" si="0"/>
        <v>0</v>
      </c>
      <c r="H29" s="14">
        <f t="shared" si="1"/>
        <v>2349.9699999999998</v>
      </c>
    </row>
    <row r="30" spans="1:8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63</v>
      </c>
      <c r="G30" s="31">
        <f t="shared" si="0"/>
        <v>7.0000000000000007E-2</v>
      </c>
      <c r="H30" s="14">
        <f t="shared" si="1"/>
        <v>3482.85</v>
      </c>
    </row>
    <row r="31" spans="1:8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63</v>
      </c>
      <c r="G31" s="31">
        <f t="shared" si="0"/>
        <v>7.0000000000000007E-2</v>
      </c>
      <c r="H31" s="14">
        <f t="shared" si="1"/>
        <v>2139.9206999999997</v>
      </c>
    </row>
    <row r="32" spans="1:8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63</v>
      </c>
      <c r="G32" s="31">
        <f t="shared" si="0"/>
        <v>7.0000000000000007E-2</v>
      </c>
      <c r="H32" s="14">
        <f t="shared" si="1"/>
        <v>1673.9814000000001</v>
      </c>
    </row>
    <row r="33" spans="1:8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63</v>
      </c>
      <c r="G33" s="31">
        <f t="shared" si="0"/>
        <v>7.0000000000000007E-2</v>
      </c>
      <c r="H33" s="14">
        <f t="shared" si="1"/>
        <v>1046.6685</v>
      </c>
    </row>
    <row r="34" spans="1:8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65</v>
      </c>
      <c r="G34" s="31">
        <f t="shared" si="0"/>
        <v>0</v>
      </c>
      <c r="H34" s="14">
        <f t="shared" si="1"/>
        <v>2945.33</v>
      </c>
    </row>
    <row r="35" spans="1:8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63</v>
      </c>
      <c r="G35" s="31">
        <f t="shared" si="0"/>
        <v>7.0000000000000007E-2</v>
      </c>
      <c r="H35" s="14">
        <f t="shared" si="1"/>
        <v>3214.8705</v>
      </c>
    </row>
    <row r="36" spans="1:8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63</v>
      </c>
      <c r="G36" s="31">
        <f t="shared" si="0"/>
        <v>7.0000000000000007E-2</v>
      </c>
      <c r="H36" s="14">
        <f t="shared" si="1"/>
        <v>1437.3522</v>
      </c>
    </row>
    <row r="37" spans="1:8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64</v>
      </c>
      <c r="G37" s="31">
        <f t="shared" si="0"/>
        <v>0.05</v>
      </c>
      <c r="H37" s="14">
        <f t="shared" si="1"/>
        <v>1663.3835000000001</v>
      </c>
    </row>
    <row r="38" spans="1:8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64</v>
      </c>
      <c r="G38" s="31">
        <f t="shared" si="0"/>
        <v>0.05</v>
      </c>
      <c r="H38" s="14">
        <f t="shared" si="1"/>
        <v>2375.3230000000003</v>
      </c>
    </row>
    <row r="39" spans="1:8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63</v>
      </c>
      <c r="G39" s="31">
        <f t="shared" si="0"/>
        <v>7.0000000000000007E-2</v>
      </c>
      <c r="H39" s="14">
        <f t="shared" si="1"/>
        <v>2729.0384999999997</v>
      </c>
    </row>
    <row r="40" spans="1:8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63</v>
      </c>
      <c r="G40" s="31">
        <f t="shared" si="0"/>
        <v>7.0000000000000007E-2</v>
      </c>
      <c r="H40" s="14">
        <f t="shared" si="1"/>
        <v>5563.6785</v>
      </c>
    </row>
  </sheetData>
  <mergeCells count="1">
    <mergeCell ref="A1:F1"/>
  </mergeCells>
  <dataValidations count="1">
    <dataValidation type="list" allowBlank="1" showInputMessage="1" showErrorMessage="1" sqref="F3:F40" xr:uid="{6A940C26-8BE7-41CA-ADA1-A0ACDCD1EDA5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1711-6E4B-499A-BB28-354B4BA6CB48}">
  <dimension ref="A1:J40"/>
  <sheetViews>
    <sheetView workbookViewId="0">
      <selection activeCell="J14" sqref="J14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style="9" bestFit="1" customWidth="1"/>
    <col min="4" max="4" width="20.28515625" style="10" bestFit="1" customWidth="1"/>
    <col min="5" max="5" width="12.140625" style="9" bestFit="1" customWidth="1"/>
    <col min="6" max="6" width="17.85546875" style="9" bestFit="1" customWidth="1"/>
    <col min="7" max="7" width="13.28515625" style="9" customWidth="1"/>
    <col min="8" max="8" width="12.140625" style="9" bestFit="1" customWidth="1"/>
    <col min="9" max="9" width="5.28515625" customWidth="1"/>
    <col min="10" max="10" width="34.42578125" customWidth="1"/>
  </cols>
  <sheetData>
    <row r="1" spans="1:10" ht="24" x14ac:dyDescent="0.25">
      <c r="A1" s="32" t="s">
        <v>0</v>
      </c>
      <c r="B1" s="32"/>
      <c r="C1" s="32"/>
      <c r="D1" s="32"/>
      <c r="E1" s="32"/>
      <c r="F1" s="32"/>
      <c r="G1" s="1"/>
      <c r="H1" s="1"/>
    </row>
    <row r="2" spans="1:10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60</v>
      </c>
      <c r="F2" s="2" t="s">
        <v>61</v>
      </c>
      <c r="G2" s="3" t="s">
        <v>62</v>
      </c>
      <c r="H2" s="3" t="s">
        <v>5</v>
      </c>
    </row>
    <row r="3" spans="1:10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63</v>
      </c>
      <c r="G3" s="15">
        <f>IF(AND(F3="PIX", E3&gt;=1500),7.5%, 0%)</f>
        <v>0</v>
      </c>
      <c r="H3" s="14">
        <f>E3 - (E3*G3)</f>
        <v>1499.96</v>
      </c>
      <c r="J3" t="str">
        <f ca="1">_xlfn.FORMULATEXT(G3)</f>
        <v>=SE(E(F3="PIX"; E3&gt;=1500);7,5%; 0%)</v>
      </c>
    </row>
    <row r="4" spans="1:10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63</v>
      </c>
      <c r="G4" s="15">
        <f t="shared" ref="G4:G40" si="0">IF(AND(F4="PIX", E4&gt;=1500),7.5%, 0%)</f>
        <v>7.4999999999999997E-2</v>
      </c>
      <c r="H4" s="14">
        <f t="shared" ref="H4:H40" si="1">E4 - (E4*G4)</f>
        <v>1618.8517499999998</v>
      </c>
    </row>
    <row r="5" spans="1:10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64</v>
      </c>
      <c r="G5" s="15">
        <f t="shared" si="0"/>
        <v>0</v>
      </c>
      <c r="H5" s="14">
        <f t="shared" si="1"/>
        <v>2499.98</v>
      </c>
      <c r="J5" t="str">
        <f ca="1">_xlfn.FORMULATEXT(H3)</f>
        <v>=E3 - (E3*G3)</v>
      </c>
    </row>
    <row r="6" spans="1:10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65</v>
      </c>
      <c r="G6" s="15">
        <f t="shared" si="0"/>
        <v>0</v>
      </c>
      <c r="H6" s="14">
        <f t="shared" si="1"/>
        <v>2200.33</v>
      </c>
    </row>
    <row r="7" spans="1:10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65</v>
      </c>
      <c r="G7" s="15">
        <f t="shared" si="0"/>
        <v>0</v>
      </c>
      <c r="H7" s="14">
        <f t="shared" si="1"/>
        <v>2350.2199999999998</v>
      </c>
    </row>
    <row r="8" spans="1:10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63</v>
      </c>
      <c r="G8" s="15">
        <f t="shared" si="0"/>
        <v>7.4999999999999997E-2</v>
      </c>
      <c r="H8" s="14">
        <f t="shared" si="1"/>
        <v>7247.3102500000005</v>
      </c>
    </row>
    <row r="9" spans="1:10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65</v>
      </c>
      <c r="G9" s="15">
        <f t="shared" si="0"/>
        <v>0</v>
      </c>
      <c r="H9" s="14">
        <f t="shared" si="1"/>
        <v>2300.4499999999998</v>
      </c>
    </row>
    <row r="10" spans="1:10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64</v>
      </c>
      <c r="G10" s="15">
        <f t="shared" si="0"/>
        <v>0</v>
      </c>
      <c r="H10" s="14">
        <f t="shared" si="1"/>
        <v>1800.86</v>
      </c>
    </row>
    <row r="11" spans="1:10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 t="s">
        <v>63</v>
      </c>
      <c r="G11" s="15">
        <f t="shared" si="0"/>
        <v>0</v>
      </c>
      <c r="H11" s="14">
        <f t="shared" si="1"/>
        <v>900.44</v>
      </c>
    </row>
    <row r="12" spans="1:10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63</v>
      </c>
      <c r="G12" s="15">
        <f t="shared" si="0"/>
        <v>7.4999999999999997E-2</v>
      </c>
      <c r="H12" s="14">
        <f t="shared" si="1"/>
        <v>3514.9630000000002</v>
      </c>
    </row>
    <row r="13" spans="1:10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63</v>
      </c>
      <c r="G13" s="15">
        <f t="shared" si="0"/>
        <v>7.4999999999999997E-2</v>
      </c>
      <c r="H13" s="14">
        <f t="shared" si="1"/>
        <v>4462.1537499999995</v>
      </c>
    </row>
    <row r="14" spans="1:10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65</v>
      </c>
      <c r="G14" s="15">
        <f t="shared" si="0"/>
        <v>0</v>
      </c>
      <c r="H14" s="14">
        <f t="shared" si="1"/>
        <v>1499.94</v>
      </c>
    </row>
    <row r="15" spans="1:10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65</v>
      </c>
      <c r="G15" s="15">
        <f t="shared" si="0"/>
        <v>0</v>
      </c>
      <c r="H15" s="14">
        <f t="shared" si="1"/>
        <v>1750.17</v>
      </c>
    </row>
    <row r="16" spans="1:10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63</v>
      </c>
      <c r="G16" s="15">
        <f t="shared" si="0"/>
        <v>7.4999999999999997E-2</v>
      </c>
      <c r="H16" s="14">
        <f t="shared" si="1"/>
        <v>2173.9534999999996</v>
      </c>
    </row>
    <row r="17" spans="1:8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63</v>
      </c>
      <c r="G17" s="15">
        <f t="shared" si="0"/>
        <v>7.4999999999999997E-2</v>
      </c>
      <c r="H17" s="14">
        <f t="shared" si="1"/>
        <v>2034.963</v>
      </c>
    </row>
    <row r="18" spans="1:8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 t="s">
        <v>64</v>
      </c>
      <c r="G18" s="15">
        <f t="shared" si="0"/>
        <v>0</v>
      </c>
      <c r="H18" s="14">
        <f t="shared" si="1"/>
        <v>2350.4499999999998</v>
      </c>
    </row>
    <row r="19" spans="1:8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63</v>
      </c>
      <c r="G19" s="15">
        <f t="shared" si="0"/>
        <v>7.4999999999999997E-2</v>
      </c>
      <c r="H19" s="14">
        <f t="shared" si="1"/>
        <v>2127.4259999999999</v>
      </c>
    </row>
    <row r="20" spans="1:8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63</v>
      </c>
      <c r="G20" s="15">
        <f t="shared" si="0"/>
        <v>7.4999999999999997E-2</v>
      </c>
      <c r="H20" s="14">
        <f t="shared" si="1"/>
        <v>3198.0302499999998</v>
      </c>
    </row>
    <row r="21" spans="1:8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65</v>
      </c>
      <c r="G21" s="15">
        <f t="shared" si="0"/>
        <v>0</v>
      </c>
      <c r="H21" s="14">
        <f t="shared" si="1"/>
        <v>6345.98</v>
      </c>
    </row>
    <row r="22" spans="1:8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64</v>
      </c>
      <c r="G22" s="15">
        <f t="shared" si="0"/>
        <v>0</v>
      </c>
      <c r="H22" s="14">
        <f t="shared" si="1"/>
        <v>1800.76</v>
      </c>
    </row>
    <row r="23" spans="1:8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 t="s">
        <v>63</v>
      </c>
      <c r="G23" s="15">
        <f t="shared" si="0"/>
        <v>0</v>
      </c>
      <c r="H23" s="14">
        <f t="shared" si="1"/>
        <v>877.34</v>
      </c>
    </row>
    <row r="24" spans="1:8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64</v>
      </c>
      <c r="G24" s="15">
        <f t="shared" si="0"/>
        <v>0</v>
      </c>
      <c r="H24" s="14">
        <f t="shared" si="1"/>
        <v>2800.45</v>
      </c>
    </row>
    <row r="25" spans="1:8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63</v>
      </c>
      <c r="G25" s="15">
        <f t="shared" si="0"/>
        <v>7.4999999999999997E-2</v>
      </c>
      <c r="H25" s="14">
        <f t="shared" si="1"/>
        <v>1478.261</v>
      </c>
    </row>
    <row r="26" spans="1:8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64</v>
      </c>
      <c r="G26" s="15">
        <f t="shared" si="0"/>
        <v>0</v>
      </c>
      <c r="H26" s="14">
        <f t="shared" si="1"/>
        <v>1750.34</v>
      </c>
    </row>
    <row r="27" spans="1:8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64</v>
      </c>
      <c r="G27" s="15">
        <f t="shared" si="0"/>
        <v>0</v>
      </c>
      <c r="H27" s="14">
        <f t="shared" si="1"/>
        <v>2499.96</v>
      </c>
    </row>
    <row r="28" spans="1:8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63</v>
      </c>
      <c r="G28" s="15">
        <f t="shared" si="0"/>
        <v>7.4999999999999997E-2</v>
      </c>
      <c r="H28" s="14">
        <f t="shared" si="1"/>
        <v>2034.963</v>
      </c>
    </row>
    <row r="29" spans="1:8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 t="s">
        <v>65</v>
      </c>
      <c r="G29" s="15">
        <f t="shared" si="0"/>
        <v>0</v>
      </c>
      <c r="H29" s="14">
        <f t="shared" si="1"/>
        <v>2349.9699999999998</v>
      </c>
    </row>
    <row r="30" spans="1:8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63</v>
      </c>
      <c r="G30" s="15">
        <f t="shared" si="0"/>
        <v>7.4999999999999997E-2</v>
      </c>
      <c r="H30" s="14">
        <f t="shared" si="1"/>
        <v>3464.125</v>
      </c>
    </row>
    <row r="31" spans="1:8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63</v>
      </c>
      <c r="G31" s="15">
        <f t="shared" si="0"/>
        <v>7.4999999999999997E-2</v>
      </c>
      <c r="H31" s="14">
        <f t="shared" si="1"/>
        <v>2128.4157499999997</v>
      </c>
    </row>
    <row r="32" spans="1:8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63</v>
      </c>
      <c r="G32" s="15">
        <f t="shared" si="0"/>
        <v>7.4999999999999997E-2</v>
      </c>
      <c r="H32" s="14">
        <f t="shared" si="1"/>
        <v>1664.9815000000001</v>
      </c>
    </row>
    <row r="33" spans="1:8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63</v>
      </c>
      <c r="G33" s="15">
        <f t="shared" si="0"/>
        <v>0</v>
      </c>
      <c r="H33" s="14">
        <f t="shared" si="1"/>
        <v>1125.45</v>
      </c>
    </row>
    <row r="34" spans="1:8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65</v>
      </c>
      <c r="G34" s="15">
        <f t="shared" si="0"/>
        <v>0</v>
      </c>
      <c r="H34" s="14">
        <f t="shared" si="1"/>
        <v>2945.33</v>
      </c>
    </row>
    <row r="35" spans="1:8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63</v>
      </c>
      <c r="G35" s="15">
        <f t="shared" si="0"/>
        <v>7.4999999999999997E-2</v>
      </c>
      <c r="H35" s="14">
        <f t="shared" si="1"/>
        <v>3197.5862499999998</v>
      </c>
    </row>
    <row r="36" spans="1:8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63</v>
      </c>
      <c r="G36" s="15">
        <f t="shared" si="0"/>
        <v>7.4999999999999997E-2</v>
      </c>
      <c r="H36" s="14">
        <f t="shared" si="1"/>
        <v>1429.6244999999999</v>
      </c>
    </row>
    <row r="37" spans="1:8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64</v>
      </c>
      <c r="G37" s="15">
        <f t="shared" si="0"/>
        <v>0</v>
      </c>
      <c r="H37" s="14">
        <f t="shared" si="1"/>
        <v>1750.93</v>
      </c>
    </row>
    <row r="38" spans="1:8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64</v>
      </c>
      <c r="G38" s="15">
        <f t="shared" si="0"/>
        <v>0</v>
      </c>
      <c r="H38" s="14">
        <f t="shared" si="1"/>
        <v>2500.34</v>
      </c>
    </row>
    <row r="39" spans="1:8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63</v>
      </c>
      <c r="G39" s="15">
        <f t="shared" si="0"/>
        <v>7.4999999999999997E-2</v>
      </c>
      <c r="H39" s="14">
        <f t="shared" si="1"/>
        <v>2714.36625</v>
      </c>
    </row>
    <row r="40" spans="1:8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63</v>
      </c>
      <c r="G40" s="15">
        <f t="shared" si="0"/>
        <v>7.4999999999999997E-2</v>
      </c>
      <c r="H40" s="14">
        <f t="shared" si="1"/>
        <v>5533.7662499999997</v>
      </c>
    </row>
  </sheetData>
  <mergeCells count="1">
    <mergeCell ref="A1:F1"/>
  </mergeCells>
  <dataValidations count="1">
    <dataValidation type="list" allowBlank="1" showInputMessage="1" showErrorMessage="1" sqref="F3:F40" xr:uid="{34BBAA60-64F9-4832-8612-D4C61C443788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5AB2E-8E88-420E-907E-8E2D8F3F0AB7}">
  <dimension ref="A1:J40"/>
  <sheetViews>
    <sheetView workbookViewId="0">
      <selection activeCell="J6" sqref="J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style="9" bestFit="1" customWidth="1"/>
    <col min="4" max="4" width="20.28515625" style="10" bestFit="1" customWidth="1"/>
    <col min="5" max="5" width="12.140625" style="9" bestFit="1" customWidth="1"/>
    <col min="6" max="6" width="17.85546875" style="9" bestFit="1" customWidth="1"/>
    <col min="7" max="7" width="12.42578125" style="9" customWidth="1"/>
    <col min="8" max="8" width="17.140625" style="9" customWidth="1"/>
    <col min="9" max="9" width="3.7109375" customWidth="1"/>
    <col min="10" max="10" width="46.42578125" customWidth="1"/>
  </cols>
  <sheetData>
    <row r="1" spans="1:10" ht="24" x14ac:dyDescent="0.25">
      <c r="A1" s="32" t="s">
        <v>0</v>
      </c>
      <c r="B1" s="32"/>
      <c r="C1" s="32"/>
      <c r="D1" s="32"/>
      <c r="E1" s="32"/>
      <c r="F1" s="32"/>
      <c r="G1" s="1"/>
      <c r="H1" s="1"/>
    </row>
    <row r="2" spans="1:10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60</v>
      </c>
      <c r="F2" s="2" t="s">
        <v>61</v>
      </c>
      <c r="G2" s="3" t="s">
        <v>62</v>
      </c>
      <c r="H2" s="3" t="s">
        <v>5</v>
      </c>
    </row>
    <row r="3" spans="1:10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63</v>
      </c>
      <c r="G3" s="15">
        <f>IF(OR(F3="PIX", E3&gt;=2300),6.5%,0%)</f>
        <v>6.5000000000000002E-2</v>
      </c>
      <c r="H3" s="14">
        <f>E3 - (E3*G3)</f>
        <v>1402.4626000000001</v>
      </c>
      <c r="J3" t="str">
        <f ca="1">_xlfn.FORMULATEXT(G3)</f>
        <v>=SE(OU(F3="PIX"; E3&gt;=2300);6,5%;0%)</v>
      </c>
    </row>
    <row r="4" spans="1:10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63</v>
      </c>
      <c r="G4" s="15">
        <f t="shared" ref="G4:G40" si="0">IF(OR(F4="PIX", E4&gt;=2300),6.5%,0%)</f>
        <v>6.5000000000000002E-2</v>
      </c>
      <c r="H4" s="14">
        <f t="shared" ref="H4:H40" si="1">E4 - (E4*G4)</f>
        <v>1636.35285</v>
      </c>
    </row>
    <row r="5" spans="1:10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64</v>
      </c>
      <c r="G5" s="15">
        <f t="shared" si="0"/>
        <v>6.5000000000000002E-2</v>
      </c>
      <c r="H5" s="14">
        <f t="shared" si="1"/>
        <v>2337.4812999999999</v>
      </c>
      <c r="J5" t="str">
        <f ca="1">_xlfn.FORMULATEXT(H3)</f>
        <v>=E3 - (E3*G3)</v>
      </c>
    </row>
    <row r="6" spans="1:10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65</v>
      </c>
      <c r="G6" s="15">
        <f t="shared" si="0"/>
        <v>0</v>
      </c>
      <c r="H6" s="14">
        <f t="shared" si="1"/>
        <v>2200.33</v>
      </c>
    </row>
    <row r="7" spans="1:10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65</v>
      </c>
      <c r="G7" s="15">
        <f t="shared" si="0"/>
        <v>6.5000000000000002E-2</v>
      </c>
      <c r="H7" s="14">
        <f t="shared" si="1"/>
        <v>2197.4557</v>
      </c>
    </row>
    <row r="8" spans="1:10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63</v>
      </c>
      <c r="G8" s="15">
        <f t="shared" si="0"/>
        <v>6.5000000000000002E-2</v>
      </c>
      <c r="H8" s="14">
        <f t="shared" si="1"/>
        <v>7325.6595500000003</v>
      </c>
    </row>
    <row r="9" spans="1:10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65</v>
      </c>
      <c r="G9" s="15">
        <f t="shared" si="0"/>
        <v>6.5000000000000002E-2</v>
      </c>
      <c r="H9" s="14">
        <f t="shared" si="1"/>
        <v>2150.9207499999998</v>
      </c>
    </row>
    <row r="10" spans="1:10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64</v>
      </c>
      <c r="G10" s="15">
        <f t="shared" si="0"/>
        <v>0</v>
      </c>
      <c r="H10" s="14">
        <f t="shared" si="1"/>
        <v>1800.86</v>
      </c>
    </row>
    <row r="11" spans="1:10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 t="s">
        <v>63</v>
      </c>
      <c r="G11" s="15">
        <f t="shared" si="0"/>
        <v>6.5000000000000002E-2</v>
      </c>
      <c r="H11" s="14">
        <f t="shared" si="1"/>
        <v>841.91140000000007</v>
      </c>
    </row>
    <row r="12" spans="1:10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63</v>
      </c>
      <c r="G12" s="15">
        <f t="shared" si="0"/>
        <v>6.5000000000000002E-2</v>
      </c>
      <c r="H12" s="14">
        <f t="shared" si="1"/>
        <v>3552.9625999999998</v>
      </c>
    </row>
    <row r="13" spans="1:10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63</v>
      </c>
      <c r="G13" s="15">
        <f t="shared" si="0"/>
        <v>6.5000000000000002E-2</v>
      </c>
      <c r="H13" s="14">
        <f t="shared" si="1"/>
        <v>4510.3932500000001</v>
      </c>
    </row>
    <row r="14" spans="1:10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65</v>
      </c>
      <c r="G14" s="15">
        <f t="shared" si="0"/>
        <v>0</v>
      </c>
      <c r="H14" s="14">
        <f t="shared" si="1"/>
        <v>1499.94</v>
      </c>
    </row>
    <row r="15" spans="1:10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65</v>
      </c>
      <c r="G15" s="15">
        <f t="shared" si="0"/>
        <v>0</v>
      </c>
      <c r="H15" s="14">
        <f t="shared" si="1"/>
        <v>1750.17</v>
      </c>
    </row>
    <row r="16" spans="1:10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63</v>
      </c>
      <c r="G16" s="15">
        <f t="shared" si="0"/>
        <v>6.5000000000000002E-2</v>
      </c>
      <c r="H16" s="14">
        <f t="shared" si="1"/>
        <v>2197.4557</v>
      </c>
    </row>
    <row r="17" spans="1:8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63</v>
      </c>
      <c r="G17" s="15">
        <f t="shared" si="0"/>
        <v>6.5000000000000002E-2</v>
      </c>
      <c r="H17" s="14">
        <f t="shared" si="1"/>
        <v>2056.9625999999998</v>
      </c>
    </row>
    <row r="18" spans="1:8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 t="s">
        <v>64</v>
      </c>
      <c r="G18" s="15">
        <f t="shared" si="0"/>
        <v>6.5000000000000002E-2</v>
      </c>
      <c r="H18" s="14">
        <f t="shared" si="1"/>
        <v>2197.6707499999998</v>
      </c>
    </row>
    <row r="19" spans="1:8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63</v>
      </c>
      <c r="G19" s="15">
        <f t="shared" si="0"/>
        <v>6.5000000000000002E-2</v>
      </c>
      <c r="H19" s="14">
        <f t="shared" si="1"/>
        <v>2150.4252000000001</v>
      </c>
    </row>
    <row r="20" spans="1:8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63</v>
      </c>
      <c r="G20" s="15">
        <f t="shared" si="0"/>
        <v>6.5000000000000002E-2</v>
      </c>
      <c r="H20" s="14">
        <f t="shared" si="1"/>
        <v>3232.6035499999998</v>
      </c>
    </row>
    <row r="21" spans="1:8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65</v>
      </c>
      <c r="G21" s="15">
        <f t="shared" si="0"/>
        <v>6.5000000000000002E-2</v>
      </c>
      <c r="H21" s="14">
        <f t="shared" si="1"/>
        <v>5933.4912999999997</v>
      </c>
    </row>
    <row r="22" spans="1:8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64</v>
      </c>
      <c r="G22" s="15">
        <f t="shared" si="0"/>
        <v>0</v>
      </c>
      <c r="H22" s="14">
        <f t="shared" si="1"/>
        <v>1800.76</v>
      </c>
    </row>
    <row r="23" spans="1:8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 t="s">
        <v>63</v>
      </c>
      <c r="G23" s="15">
        <f t="shared" si="0"/>
        <v>6.5000000000000002E-2</v>
      </c>
      <c r="H23" s="14">
        <f t="shared" si="1"/>
        <v>820.31290000000001</v>
      </c>
    </row>
    <row r="24" spans="1:8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64</v>
      </c>
      <c r="G24" s="15">
        <f t="shared" si="0"/>
        <v>6.5000000000000002E-2</v>
      </c>
      <c r="H24" s="14">
        <f t="shared" si="1"/>
        <v>2618.4207499999998</v>
      </c>
    </row>
    <row r="25" spans="1:8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63</v>
      </c>
      <c r="G25" s="15">
        <f t="shared" si="0"/>
        <v>6.5000000000000002E-2</v>
      </c>
      <c r="H25" s="14">
        <f t="shared" si="1"/>
        <v>1494.2421999999999</v>
      </c>
    </row>
    <row r="26" spans="1:8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64</v>
      </c>
      <c r="G26" s="15">
        <f t="shared" si="0"/>
        <v>0</v>
      </c>
      <c r="H26" s="14">
        <f t="shared" si="1"/>
        <v>1750.34</v>
      </c>
    </row>
    <row r="27" spans="1:8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64</v>
      </c>
      <c r="G27" s="15">
        <f t="shared" si="0"/>
        <v>6.5000000000000002E-2</v>
      </c>
      <c r="H27" s="14">
        <f t="shared" si="1"/>
        <v>2337.4625999999998</v>
      </c>
    </row>
    <row r="28" spans="1:8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63</v>
      </c>
      <c r="G28" s="15">
        <f t="shared" si="0"/>
        <v>6.5000000000000002E-2</v>
      </c>
      <c r="H28" s="14">
        <f t="shared" si="1"/>
        <v>2056.9625999999998</v>
      </c>
    </row>
    <row r="29" spans="1:8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 t="s">
        <v>65</v>
      </c>
      <c r="G29" s="15">
        <f t="shared" si="0"/>
        <v>6.5000000000000002E-2</v>
      </c>
      <c r="H29" s="14">
        <f t="shared" si="1"/>
        <v>2197.2219499999997</v>
      </c>
    </row>
    <row r="30" spans="1:8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63</v>
      </c>
      <c r="G30" s="15">
        <f t="shared" si="0"/>
        <v>6.5000000000000002E-2</v>
      </c>
      <c r="H30" s="14">
        <f t="shared" si="1"/>
        <v>3501.5749999999998</v>
      </c>
    </row>
    <row r="31" spans="1:8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63</v>
      </c>
      <c r="G31" s="15">
        <f t="shared" si="0"/>
        <v>6.5000000000000002E-2</v>
      </c>
      <c r="H31" s="14">
        <f t="shared" si="1"/>
        <v>2151.4256499999997</v>
      </c>
    </row>
    <row r="32" spans="1:8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63</v>
      </c>
      <c r="G32" s="15">
        <f t="shared" si="0"/>
        <v>6.5000000000000002E-2</v>
      </c>
      <c r="H32" s="14">
        <f t="shared" si="1"/>
        <v>1682.9812999999999</v>
      </c>
    </row>
    <row r="33" spans="1:8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63</v>
      </c>
      <c r="G33" s="15">
        <f t="shared" si="0"/>
        <v>6.5000000000000002E-2</v>
      </c>
      <c r="H33" s="14">
        <f t="shared" si="1"/>
        <v>1052.29575</v>
      </c>
    </row>
    <row r="34" spans="1:8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65</v>
      </c>
      <c r="G34" s="15">
        <f t="shared" si="0"/>
        <v>6.5000000000000002E-2</v>
      </c>
      <c r="H34" s="14">
        <f t="shared" si="1"/>
        <v>2753.88355</v>
      </c>
    </row>
    <row r="35" spans="1:8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63</v>
      </c>
      <c r="G35" s="15">
        <f t="shared" si="0"/>
        <v>6.5000000000000002E-2</v>
      </c>
      <c r="H35" s="14">
        <f t="shared" si="1"/>
        <v>3232.1547499999997</v>
      </c>
    </row>
    <row r="36" spans="1:8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63</v>
      </c>
      <c r="G36" s="15">
        <f t="shared" si="0"/>
        <v>6.5000000000000002E-2</v>
      </c>
      <c r="H36" s="14">
        <f t="shared" si="1"/>
        <v>1445.0799</v>
      </c>
    </row>
    <row r="37" spans="1:8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64</v>
      </c>
      <c r="G37" s="15">
        <f t="shared" si="0"/>
        <v>0</v>
      </c>
      <c r="H37" s="14">
        <f t="shared" si="1"/>
        <v>1750.93</v>
      </c>
    </row>
    <row r="38" spans="1:8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64</v>
      </c>
      <c r="G38" s="15">
        <f t="shared" si="0"/>
        <v>6.5000000000000002E-2</v>
      </c>
      <c r="H38" s="14">
        <f t="shared" si="1"/>
        <v>2337.8179</v>
      </c>
    </row>
    <row r="39" spans="1:8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63</v>
      </c>
      <c r="G39" s="15">
        <f t="shared" si="0"/>
        <v>6.5000000000000002E-2</v>
      </c>
      <c r="H39" s="14">
        <f t="shared" si="1"/>
        <v>2743.7107499999997</v>
      </c>
    </row>
    <row r="40" spans="1:8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63</v>
      </c>
      <c r="G40" s="15">
        <f t="shared" si="0"/>
        <v>6.5000000000000002E-2</v>
      </c>
      <c r="H40" s="14">
        <f t="shared" si="1"/>
        <v>5593.5907499999994</v>
      </c>
    </row>
  </sheetData>
  <mergeCells count="1">
    <mergeCell ref="A1:F1"/>
  </mergeCells>
  <dataValidations count="1">
    <dataValidation type="list" allowBlank="1" showInputMessage="1" showErrorMessage="1" sqref="F3:F40" xr:uid="{64EF32E2-5A4D-4475-97AF-89C0744E08F1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BF46-CD90-4DE5-A2AB-6C70A900FF35}">
  <dimension ref="A1:J40"/>
  <sheetViews>
    <sheetView topLeftCell="F1" workbookViewId="0">
      <selection activeCell="M11" sqref="M11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7" style="9" bestFit="1" customWidth="1"/>
    <col min="4" max="4" width="20.28515625" style="10" bestFit="1" customWidth="1"/>
    <col min="5" max="5" width="12.140625" style="9" bestFit="1" customWidth="1"/>
    <col min="6" max="6" width="17.85546875" style="9" bestFit="1" customWidth="1"/>
    <col min="7" max="7" width="20.28515625" style="9" customWidth="1"/>
    <col min="8" max="8" width="20.5703125" style="9" customWidth="1"/>
    <col min="9" max="9" width="3.7109375" customWidth="1"/>
    <col min="10" max="10" width="26" customWidth="1"/>
  </cols>
  <sheetData>
    <row r="1" spans="1:10" ht="24" x14ac:dyDescent="0.25">
      <c r="A1" s="32" t="s">
        <v>0</v>
      </c>
      <c r="B1" s="32"/>
      <c r="C1" s="32"/>
      <c r="D1" s="32"/>
      <c r="E1" s="32"/>
      <c r="F1" s="32"/>
      <c r="G1" s="1"/>
      <c r="H1" s="1"/>
    </row>
    <row r="2" spans="1:10" x14ac:dyDescent="0.25">
      <c r="A2" s="2" t="s">
        <v>1</v>
      </c>
      <c r="B2" s="2" t="s">
        <v>2</v>
      </c>
      <c r="C2" s="3" t="s">
        <v>3</v>
      </c>
      <c r="D2" s="4" t="s">
        <v>4</v>
      </c>
      <c r="E2" s="2" t="s">
        <v>60</v>
      </c>
      <c r="F2" s="2" t="s">
        <v>61</v>
      </c>
      <c r="G2" s="3" t="s">
        <v>62</v>
      </c>
      <c r="H2" s="3" t="s">
        <v>5</v>
      </c>
    </row>
    <row r="3" spans="1:10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63</v>
      </c>
      <c r="G3" s="15">
        <f t="shared" ref="G3:G4" si="0">IFERROR(IF(AND(F3="PIX", E3&gt;=4000), 7.5%,
 IF(AND(F3="PIX", E3&gt;=3000), 5%,
 IF(AND(F3="PIX", E3&gt;=2300), 3%,
 IF(AND(F3="PIX", E3&lt;2300), 1.5%,)))),0)</f>
        <v>1.4999999999999999E-2</v>
      </c>
      <c r="H3" s="14">
        <f>E3-(E3*G3)</f>
        <v>1477.4606000000001</v>
      </c>
      <c r="J3" t="str">
        <f ca="1">_xlfn.FORMULATEXT(G3)</f>
        <v>=SEERRO(SE(E(F3="PIX"; E3&gt;=4000); 7,5%;
 SE(E(F3="PIX"; E3&gt;=3000); 5%;
 SE(E(F3="PIX"; E3&gt;=2300); 3%;
 SE(E(F3="PIX"; E3&lt;2300); 1,5%;))));0)</v>
      </c>
    </row>
    <row r="4" spans="1:10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63</v>
      </c>
      <c r="G4" s="15">
        <f t="shared" si="0"/>
        <v>1.4999999999999999E-2</v>
      </c>
      <c r="H4" s="14">
        <f t="shared" ref="H4:H40" si="1">E4-(E4*G4)</f>
        <v>1723.85835</v>
      </c>
    </row>
    <row r="5" spans="1:10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64</v>
      </c>
      <c r="G5" s="15">
        <f>IFERROR(IF(AND(F5="PIX", E5&gt;=4000), 7.5%,
 IF(AND(F5="PIX", E5&gt;=3000), 5%,
 IF(AND(F5="PIX", E5&gt;=2300), 3%,
 IF(AND(F5="PIX", E5&lt;2300), 1.5%,)))),0)</f>
        <v>0</v>
      </c>
      <c r="H5" s="14">
        <f t="shared" si="1"/>
        <v>2499.98</v>
      </c>
      <c r="J5" t="str">
        <f ca="1">_xlfn.FORMULATEXT(H3)</f>
        <v>=E3-(E3*G3)</v>
      </c>
    </row>
    <row r="6" spans="1:10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65</v>
      </c>
      <c r="G6" s="15">
        <f t="shared" ref="G6:G40" si="2">IFERROR(IF(AND(F6="PIX", E6&gt;=4000), 7.5%,
 IF(AND(F6="PIX", E6&gt;=3000), 5%,
 IF(AND(F6="PIX", E6&gt;=2300), 3%,
 IF(AND(F6="PIX", E6&lt;2300), 1.5%,)))),0)</f>
        <v>0</v>
      </c>
      <c r="H6" s="14">
        <f t="shared" si="1"/>
        <v>2200.33</v>
      </c>
    </row>
    <row r="7" spans="1:10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65</v>
      </c>
      <c r="G7" s="15">
        <f t="shared" si="2"/>
        <v>0</v>
      </c>
      <c r="H7" s="14">
        <f t="shared" si="1"/>
        <v>2350.2199999999998</v>
      </c>
    </row>
    <row r="8" spans="1:10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63</v>
      </c>
      <c r="G8" s="15">
        <f t="shared" si="2"/>
        <v>7.4999999999999997E-2</v>
      </c>
      <c r="H8" s="14">
        <f t="shared" si="1"/>
        <v>7247.3102500000005</v>
      </c>
    </row>
    <row r="9" spans="1:10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65</v>
      </c>
      <c r="G9" s="15">
        <f t="shared" si="2"/>
        <v>0</v>
      </c>
      <c r="H9" s="14">
        <f t="shared" si="1"/>
        <v>2300.4499999999998</v>
      </c>
    </row>
    <row r="10" spans="1:10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64</v>
      </c>
      <c r="G10" s="15">
        <f t="shared" si="2"/>
        <v>0</v>
      </c>
      <c r="H10" s="14">
        <f t="shared" si="1"/>
        <v>1800.86</v>
      </c>
    </row>
    <row r="11" spans="1:10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 t="s">
        <v>63</v>
      </c>
      <c r="G11" s="15">
        <f t="shared" si="2"/>
        <v>1.4999999999999999E-2</v>
      </c>
      <c r="H11" s="14">
        <f t="shared" si="1"/>
        <v>886.93340000000001</v>
      </c>
    </row>
    <row r="12" spans="1:10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63</v>
      </c>
      <c r="G12" s="15">
        <f t="shared" si="2"/>
        <v>0.05</v>
      </c>
      <c r="H12" s="14">
        <f t="shared" si="1"/>
        <v>3609.962</v>
      </c>
    </row>
    <row r="13" spans="1:10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63</v>
      </c>
      <c r="G13" s="15">
        <f t="shared" si="2"/>
        <v>7.4999999999999997E-2</v>
      </c>
      <c r="H13" s="14">
        <f t="shared" si="1"/>
        <v>4462.1537499999995</v>
      </c>
    </row>
    <row r="14" spans="1:10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65</v>
      </c>
      <c r="G14" s="15">
        <f t="shared" si="2"/>
        <v>0</v>
      </c>
      <c r="H14" s="14">
        <f t="shared" si="1"/>
        <v>1499.94</v>
      </c>
    </row>
    <row r="15" spans="1:10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65</v>
      </c>
      <c r="G15" s="15">
        <f t="shared" si="2"/>
        <v>0</v>
      </c>
      <c r="H15" s="14">
        <f t="shared" si="1"/>
        <v>1750.17</v>
      </c>
    </row>
    <row r="16" spans="1:10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63</v>
      </c>
      <c r="G16" s="15">
        <f t="shared" si="2"/>
        <v>0.03</v>
      </c>
      <c r="H16" s="14">
        <f t="shared" si="1"/>
        <v>2279.7133999999996</v>
      </c>
    </row>
    <row r="17" spans="1:8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63</v>
      </c>
      <c r="G17" s="15">
        <f t="shared" si="2"/>
        <v>1.4999999999999999E-2</v>
      </c>
      <c r="H17" s="14">
        <f t="shared" si="1"/>
        <v>2166.9605999999999</v>
      </c>
    </row>
    <row r="18" spans="1:8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 t="s">
        <v>64</v>
      </c>
      <c r="G18" s="15">
        <f t="shared" si="2"/>
        <v>0</v>
      </c>
      <c r="H18" s="14">
        <f t="shared" si="1"/>
        <v>2350.4499999999998</v>
      </c>
    </row>
    <row r="19" spans="1:8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63</v>
      </c>
      <c r="G19" s="15">
        <f t="shared" si="2"/>
        <v>1.4999999999999999E-2</v>
      </c>
      <c r="H19" s="14">
        <f t="shared" si="1"/>
        <v>2265.4212000000002</v>
      </c>
    </row>
    <row r="20" spans="1:8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63</v>
      </c>
      <c r="G20" s="15">
        <f t="shared" si="2"/>
        <v>0.05</v>
      </c>
      <c r="H20" s="14">
        <f t="shared" si="1"/>
        <v>3284.4634999999998</v>
      </c>
    </row>
    <row r="21" spans="1:8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65</v>
      </c>
      <c r="G21" s="15">
        <f t="shared" si="2"/>
        <v>0</v>
      </c>
      <c r="H21" s="14">
        <f t="shared" si="1"/>
        <v>6345.98</v>
      </c>
    </row>
    <row r="22" spans="1:8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64</v>
      </c>
      <c r="G22" s="15">
        <f t="shared" si="2"/>
        <v>0</v>
      </c>
      <c r="H22" s="14">
        <f t="shared" si="1"/>
        <v>1800.76</v>
      </c>
    </row>
    <row r="23" spans="1:8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 t="s">
        <v>63</v>
      </c>
      <c r="G23" s="15">
        <f t="shared" si="2"/>
        <v>1.4999999999999999E-2</v>
      </c>
      <c r="H23" s="14">
        <f t="shared" si="1"/>
        <v>864.17990000000009</v>
      </c>
    </row>
    <row r="24" spans="1:8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64</v>
      </c>
      <c r="G24" s="15">
        <f t="shared" si="2"/>
        <v>0</v>
      </c>
      <c r="H24" s="14">
        <f t="shared" si="1"/>
        <v>2800.45</v>
      </c>
    </row>
    <row r="25" spans="1:8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63</v>
      </c>
      <c r="G25" s="15">
        <f t="shared" si="2"/>
        <v>1.4999999999999999E-2</v>
      </c>
      <c r="H25" s="14">
        <f t="shared" si="1"/>
        <v>1574.1481999999999</v>
      </c>
    </row>
    <row r="26" spans="1:8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64</v>
      </c>
      <c r="G26" s="15">
        <f t="shared" si="2"/>
        <v>0</v>
      </c>
      <c r="H26" s="14">
        <f t="shared" si="1"/>
        <v>1750.34</v>
      </c>
    </row>
    <row r="27" spans="1:8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64</v>
      </c>
      <c r="G27" s="15">
        <f t="shared" si="2"/>
        <v>0</v>
      </c>
      <c r="H27" s="14">
        <f t="shared" si="1"/>
        <v>2499.96</v>
      </c>
    </row>
    <row r="28" spans="1:8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63</v>
      </c>
      <c r="G28" s="15">
        <f t="shared" si="2"/>
        <v>1.4999999999999999E-2</v>
      </c>
      <c r="H28" s="14">
        <f t="shared" si="1"/>
        <v>2166.9605999999999</v>
      </c>
    </row>
    <row r="29" spans="1:8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 t="s">
        <v>65</v>
      </c>
      <c r="G29" s="15">
        <f t="shared" si="2"/>
        <v>0</v>
      </c>
      <c r="H29" s="14">
        <f t="shared" si="1"/>
        <v>2349.9699999999998</v>
      </c>
    </row>
    <row r="30" spans="1:8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63</v>
      </c>
      <c r="G30" s="15">
        <f t="shared" si="2"/>
        <v>0.05</v>
      </c>
      <c r="H30" s="14">
        <f t="shared" si="1"/>
        <v>3557.75</v>
      </c>
    </row>
    <row r="31" spans="1:8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63</v>
      </c>
      <c r="G31" s="15">
        <f t="shared" si="2"/>
        <v>0.03</v>
      </c>
      <c r="H31" s="14">
        <f t="shared" si="1"/>
        <v>2231.9602999999997</v>
      </c>
    </row>
    <row r="32" spans="1:8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63</v>
      </c>
      <c r="G32" s="15">
        <f t="shared" si="2"/>
        <v>1.4999999999999999E-2</v>
      </c>
      <c r="H32" s="14">
        <f t="shared" si="1"/>
        <v>1772.9802999999999</v>
      </c>
    </row>
    <row r="33" spans="1:8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63</v>
      </c>
      <c r="G33" s="15">
        <f t="shared" si="2"/>
        <v>1.4999999999999999E-2</v>
      </c>
      <c r="H33" s="14">
        <f t="shared" si="1"/>
        <v>1108.56825</v>
      </c>
    </row>
    <row r="34" spans="1:8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65</v>
      </c>
      <c r="G34" s="15">
        <f t="shared" si="2"/>
        <v>0</v>
      </c>
      <c r="H34" s="14">
        <f t="shared" si="1"/>
        <v>2945.33</v>
      </c>
    </row>
    <row r="35" spans="1:8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63</v>
      </c>
      <c r="G35" s="15">
        <f t="shared" si="2"/>
        <v>0.05</v>
      </c>
      <c r="H35" s="14">
        <f t="shared" si="1"/>
        <v>3284.0074999999997</v>
      </c>
    </row>
    <row r="36" spans="1:8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63</v>
      </c>
      <c r="G36" s="15">
        <f t="shared" si="2"/>
        <v>1.4999999999999999E-2</v>
      </c>
      <c r="H36" s="14">
        <f t="shared" si="1"/>
        <v>1522.3569</v>
      </c>
    </row>
    <row r="37" spans="1:8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64</v>
      </c>
      <c r="G37" s="15">
        <f t="shared" si="2"/>
        <v>0</v>
      </c>
      <c r="H37" s="14">
        <f t="shared" si="1"/>
        <v>1750.93</v>
      </c>
    </row>
    <row r="38" spans="1:8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64</v>
      </c>
      <c r="G38" s="15">
        <f t="shared" si="2"/>
        <v>0</v>
      </c>
      <c r="H38" s="14">
        <f t="shared" si="1"/>
        <v>2500.34</v>
      </c>
    </row>
    <row r="39" spans="1:8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63</v>
      </c>
      <c r="G39" s="15">
        <f t="shared" si="2"/>
        <v>0.03</v>
      </c>
      <c r="H39" s="14">
        <f t="shared" si="1"/>
        <v>2846.4164999999998</v>
      </c>
    </row>
    <row r="40" spans="1:8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63</v>
      </c>
      <c r="G40" s="15">
        <f t="shared" si="2"/>
        <v>7.4999999999999997E-2</v>
      </c>
      <c r="H40" s="14">
        <f t="shared" si="1"/>
        <v>5533.7662499999997</v>
      </c>
    </row>
  </sheetData>
  <mergeCells count="1">
    <mergeCell ref="A1:F1"/>
  </mergeCells>
  <dataValidations count="1">
    <dataValidation type="list" allowBlank="1" showInputMessage="1" showErrorMessage="1" sqref="F3:F40" xr:uid="{6966B4D6-9783-4AEF-87F3-C89288FED04F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1EEE-F82C-45C1-B6FF-BACD4C2446F2}">
  <dimension ref="A1:J40"/>
  <sheetViews>
    <sheetView workbookViewId="0">
      <selection activeCell="J2" sqref="J2:J4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10" customWidth="1"/>
    <col min="5" max="5" width="12.7109375" style="9" bestFit="1" customWidth="1"/>
    <col min="6" max="6" width="16.7109375" style="9" customWidth="1"/>
    <col min="7" max="7" width="3.7109375" customWidth="1"/>
    <col min="8" max="8" width="15.5703125" customWidth="1"/>
    <col min="9" max="9" width="11.42578125" customWidth="1"/>
    <col min="10" max="10" width="42.85546875" customWidth="1"/>
  </cols>
  <sheetData>
    <row r="1" spans="1:10" ht="24" x14ac:dyDescent="0.25">
      <c r="A1" s="32" t="s">
        <v>0</v>
      </c>
      <c r="B1" s="32"/>
      <c r="C1" s="32"/>
      <c r="D1" s="32"/>
      <c r="E1" s="32"/>
      <c r="F1" s="32"/>
    </row>
    <row r="2" spans="1:10" x14ac:dyDescent="0.25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2" t="s">
        <v>66</v>
      </c>
      <c r="H2" s="6" t="s">
        <v>67</v>
      </c>
      <c r="I2" s="16">
        <f>COUNT(E3:E40)</f>
        <v>38</v>
      </c>
      <c r="J2" t="str">
        <f ca="1">_xlfn.FORMULATEXT(I2)</f>
        <v>=CONT.NÚM(E3:E40)</v>
      </c>
    </row>
    <row r="3" spans="1:10" x14ac:dyDescent="0.25">
      <c r="A3" s="8">
        <v>44562</v>
      </c>
      <c r="B3" t="s">
        <v>7</v>
      </c>
      <c r="C3" s="9" t="s">
        <v>8</v>
      </c>
      <c r="D3" s="10" t="s">
        <v>9</v>
      </c>
      <c r="E3" s="11">
        <v>1499.96</v>
      </c>
      <c r="F3" s="11" t="s">
        <v>68</v>
      </c>
      <c r="H3" s="6" t="s">
        <v>69</v>
      </c>
      <c r="I3" s="16">
        <f>COUNTA(F3:F40)</f>
        <v>34</v>
      </c>
      <c r="J3" t="str">
        <f t="shared" ref="J3:J4" ca="1" si="0">_xlfn.FORMULATEXT(I3)</f>
        <v>=CONT.VALORES(F3:F40)</v>
      </c>
    </row>
    <row r="4" spans="1:10" x14ac:dyDescent="0.25">
      <c r="A4" s="8">
        <v>44563</v>
      </c>
      <c r="B4" t="s">
        <v>10</v>
      </c>
      <c r="C4" s="9" t="s">
        <v>8</v>
      </c>
      <c r="D4" s="10" t="s">
        <v>11</v>
      </c>
      <c r="E4" s="11">
        <v>1750.11</v>
      </c>
      <c r="F4" s="11" t="s">
        <v>68</v>
      </c>
      <c r="H4" s="6" t="s">
        <v>70</v>
      </c>
      <c r="I4" s="16">
        <f>COUNTBLANK(F3:F40)</f>
        <v>4</v>
      </c>
      <c r="J4" t="str">
        <f t="shared" ca="1" si="0"/>
        <v>=CONTAR.VAZIO(F3:F40)</v>
      </c>
    </row>
    <row r="5" spans="1:10" x14ac:dyDescent="0.25">
      <c r="A5" s="8">
        <v>44564</v>
      </c>
      <c r="B5" t="s">
        <v>12</v>
      </c>
      <c r="C5" s="9" t="s">
        <v>8</v>
      </c>
      <c r="D5" s="10" t="s">
        <v>13</v>
      </c>
      <c r="E5" s="11">
        <v>2499.98</v>
      </c>
      <c r="F5" s="11" t="s">
        <v>68</v>
      </c>
    </row>
    <row r="6" spans="1:10" x14ac:dyDescent="0.25">
      <c r="A6" s="8">
        <v>44565</v>
      </c>
      <c r="B6" t="s">
        <v>14</v>
      </c>
      <c r="C6" s="9" t="s">
        <v>15</v>
      </c>
      <c r="D6" s="10" t="s">
        <v>16</v>
      </c>
      <c r="E6" s="11">
        <v>2200.33</v>
      </c>
      <c r="F6" s="11" t="s">
        <v>71</v>
      </c>
    </row>
    <row r="7" spans="1:10" x14ac:dyDescent="0.25">
      <c r="A7" s="8">
        <v>44566</v>
      </c>
      <c r="B7" t="s">
        <v>17</v>
      </c>
      <c r="C7" s="9" t="s">
        <v>18</v>
      </c>
      <c r="D7" s="10" t="s">
        <v>19</v>
      </c>
      <c r="E7" s="11">
        <v>2350.2199999999998</v>
      </c>
      <c r="F7" s="11" t="s">
        <v>72</v>
      </c>
    </row>
    <row r="8" spans="1:10" x14ac:dyDescent="0.25">
      <c r="A8" s="8">
        <v>44566</v>
      </c>
      <c r="B8" t="s">
        <v>20</v>
      </c>
      <c r="C8" s="9" t="s">
        <v>21</v>
      </c>
      <c r="D8" s="10" t="s">
        <v>22</v>
      </c>
      <c r="E8" s="11">
        <v>7834.93</v>
      </c>
      <c r="F8" s="11" t="s">
        <v>68</v>
      </c>
    </row>
    <row r="9" spans="1:10" x14ac:dyDescent="0.25">
      <c r="A9" s="8">
        <v>44567</v>
      </c>
      <c r="B9" t="s">
        <v>23</v>
      </c>
      <c r="C9" s="9" t="s">
        <v>21</v>
      </c>
      <c r="D9" s="10" t="s">
        <v>22</v>
      </c>
      <c r="E9" s="11">
        <v>2300.4499999999998</v>
      </c>
      <c r="F9" s="11" t="s">
        <v>68</v>
      </c>
    </row>
    <row r="10" spans="1:10" x14ac:dyDescent="0.25">
      <c r="A10" s="8">
        <v>44568</v>
      </c>
      <c r="B10" t="s">
        <v>24</v>
      </c>
      <c r="C10" s="9" t="s">
        <v>21</v>
      </c>
      <c r="D10" s="10" t="s">
        <v>25</v>
      </c>
      <c r="E10" s="11">
        <v>1800.86</v>
      </c>
      <c r="F10" s="11" t="s">
        <v>71</v>
      </c>
    </row>
    <row r="11" spans="1:10" x14ac:dyDescent="0.25">
      <c r="A11" s="8">
        <v>44569</v>
      </c>
      <c r="B11" t="s">
        <v>26</v>
      </c>
      <c r="C11" s="9" t="s">
        <v>18</v>
      </c>
      <c r="D11" s="10" t="s">
        <v>27</v>
      </c>
      <c r="E11" s="11">
        <v>900.44</v>
      </c>
      <c r="F11" s="11"/>
    </row>
    <row r="12" spans="1:10" x14ac:dyDescent="0.25">
      <c r="A12" s="8">
        <v>44570</v>
      </c>
      <c r="B12" t="s">
        <v>28</v>
      </c>
      <c r="C12" s="9" t="s">
        <v>15</v>
      </c>
      <c r="D12" s="10" t="s">
        <v>29</v>
      </c>
      <c r="E12" s="11">
        <v>3799.96</v>
      </c>
      <c r="F12" s="11" t="s">
        <v>71</v>
      </c>
    </row>
    <row r="13" spans="1:10" x14ac:dyDescent="0.25">
      <c r="A13" s="8">
        <v>44570</v>
      </c>
      <c r="B13" t="s">
        <v>30</v>
      </c>
      <c r="C13" s="9" t="s">
        <v>18</v>
      </c>
      <c r="D13" s="10" t="s">
        <v>27</v>
      </c>
      <c r="E13" s="11">
        <v>4823.95</v>
      </c>
      <c r="F13" s="11" t="s">
        <v>72</v>
      </c>
    </row>
    <row r="14" spans="1:10" x14ac:dyDescent="0.25">
      <c r="A14" s="8">
        <v>44571</v>
      </c>
      <c r="B14" t="s">
        <v>31</v>
      </c>
      <c r="C14" s="9" t="s">
        <v>8</v>
      </c>
      <c r="D14" s="10" t="s">
        <v>32</v>
      </c>
      <c r="E14" s="11">
        <v>1499.94</v>
      </c>
      <c r="F14" s="11" t="s">
        <v>68</v>
      </c>
    </row>
    <row r="15" spans="1:10" x14ac:dyDescent="0.25">
      <c r="A15" s="8">
        <v>44572</v>
      </c>
      <c r="B15" t="s">
        <v>33</v>
      </c>
      <c r="C15" s="9" t="s">
        <v>8</v>
      </c>
      <c r="D15" s="10" t="s">
        <v>32</v>
      </c>
      <c r="E15" s="11">
        <v>1750.17</v>
      </c>
      <c r="F15" s="11" t="s">
        <v>68</v>
      </c>
    </row>
    <row r="16" spans="1:10" x14ac:dyDescent="0.25">
      <c r="A16" s="8">
        <v>44573</v>
      </c>
      <c r="B16" t="s">
        <v>34</v>
      </c>
      <c r="C16" s="9" t="s">
        <v>15</v>
      </c>
      <c r="D16" s="10" t="s">
        <v>29</v>
      </c>
      <c r="E16" s="11">
        <v>2350.2199999999998</v>
      </c>
      <c r="F16" s="11" t="s">
        <v>68</v>
      </c>
    </row>
    <row r="17" spans="1:6" x14ac:dyDescent="0.25">
      <c r="A17" s="8">
        <v>44574</v>
      </c>
      <c r="B17" t="s">
        <v>35</v>
      </c>
      <c r="C17" s="9" t="s">
        <v>18</v>
      </c>
      <c r="D17" s="10" t="s">
        <v>27</v>
      </c>
      <c r="E17" s="11">
        <v>2199.96</v>
      </c>
      <c r="F17" s="11" t="s">
        <v>71</v>
      </c>
    </row>
    <row r="18" spans="1:6" x14ac:dyDescent="0.25">
      <c r="A18" s="8">
        <v>44575</v>
      </c>
      <c r="B18" t="s">
        <v>36</v>
      </c>
      <c r="C18" s="9" t="s">
        <v>21</v>
      </c>
      <c r="D18" s="10" t="s">
        <v>25</v>
      </c>
      <c r="E18" s="11">
        <v>2350.4499999999998</v>
      </c>
      <c r="F18" s="11"/>
    </row>
    <row r="19" spans="1:6" x14ac:dyDescent="0.25">
      <c r="A19" s="8">
        <v>44576</v>
      </c>
      <c r="B19" t="s">
        <v>37</v>
      </c>
      <c r="C19" s="9" t="s">
        <v>21</v>
      </c>
      <c r="D19" s="10" t="s">
        <v>22</v>
      </c>
      <c r="E19" s="11">
        <v>2299.92</v>
      </c>
      <c r="F19" s="11" t="s">
        <v>72</v>
      </c>
    </row>
    <row r="20" spans="1:6" x14ac:dyDescent="0.25">
      <c r="A20" s="8">
        <v>44576</v>
      </c>
      <c r="B20" t="s">
        <v>38</v>
      </c>
      <c r="C20" s="9" t="s">
        <v>8</v>
      </c>
      <c r="D20" s="10" t="s">
        <v>32</v>
      </c>
      <c r="E20" s="11">
        <v>3457.33</v>
      </c>
      <c r="F20" s="11" t="s">
        <v>72</v>
      </c>
    </row>
    <row r="21" spans="1:6" x14ac:dyDescent="0.25">
      <c r="A21" s="8">
        <v>44576</v>
      </c>
      <c r="B21" t="s">
        <v>39</v>
      </c>
      <c r="C21" s="9" t="s">
        <v>8</v>
      </c>
      <c r="D21" s="10" t="s">
        <v>13</v>
      </c>
      <c r="E21" s="11">
        <v>6345.98</v>
      </c>
      <c r="F21" s="11" t="s">
        <v>68</v>
      </c>
    </row>
    <row r="22" spans="1:6" x14ac:dyDescent="0.25">
      <c r="A22" s="8">
        <v>44577</v>
      </c>
      <c r="B22" t="s">
        <v>40</v>
      </c>
      <c r="C22" s="9" t="s">
        <v>18</v>
      </c>
      <c r="D22" s="10" t="s">
        <v>19</v>
      </c>
      <c r="E22" s="11">
        <v>1800.76</v>
      </c>
      <c r="F22" s="11" t="s">
        <v>68</v>
      </c>
    </row>
    <row r="23" spans="1:6" x14ac:dyDescent="0.25">
      <c r="A23" s="8">
        <v>44578</v>
      </c>
      <c r="B23" t="s">
        <v>41</v>
      </c>
      <c r="C23" s="9" t="s">
        <v>15</v>
      </c>
      <c r="D23" s="10" t="s">
        <v>16</v>
      </c>
      <c r="E23" s="11">
        <v>877.34</v>
      </c>
      <c r="F23" s="11"/>
    </row>
    <row r="24" spans="1:6" x14ac:dyDescent="0.25">
      <c r="A24" s="8">
        <v>44579</v>
      </c>
      <c r="B24" t="s">
        <v>42</v>
      </c>
      <c r="C24" s="9" t="s">
        <v>8</v>
      </c>
      <c r="D24" s="10" t="s">
        <v>13</v>
      </c>
      <c r="E24" s="11">
        <v>2800.45</v>
      </c>
      <c r="F24" s="11" t="s">
        <v>68</v>
      </c>
    </row>
    <row r="25" spans="1:6" x14ac:dyDescent="0.25">
      <c r="A25" s="8">
        <v>44580</v>
      </c>
      <c r="B25" t="s">
        <v>43</v>
      </c>
      <c r="C25" s="9" t="s">
        <v>8</v>
      </c>
      <c r="D25" s="10" t="s">
        <v>11</v>
      </c>
      <c r="E25" s="11">
        <v>1598.12</v>
      </c>
      <c r="F25" s="11" t="s">
        <v>68</v>
      </c>
    </row>
    <row r="26" spans="1:6" x14ac:dyDescent="0.25">
      <c r="A26" s="8">
        <v>44581</v>
      </c>
      <c r="B26" t="s">
        <v>44</v>
      </c>
      <c r="C26" s="9" t="s">
        <v>8</v>
      </c>
      <c r="D26" s="10" t="s">
        <v>9</v>
      </c>
      <c r="E26" s="11">
        <v>1750.34</v>
      </c>
      <c r="F26" s="11" t="s">
        <v>71</v>
      </c>
    </row>
    <row r="27" spans="1:6" x14ac:dyDescent="0.25">
      <c r="A27" s="8">
        <v>44582</v>
      </c>
      <c r="B27" t="s">
        <v>45</v>
      </c>
      <c r="C27" s="9" t="s">
        <v>15</v>
      </c>
      <c r="D27" s="10" t="s">
        <v>29</v>
      </c>
      <c r="E27" s="11">
        <v>2499.96</v>
      </c>
      <c r="F27" s="11" t="s">
        <v>71</v>
      </c>
    </row>
    <row r="28" spans="1:6" x14ac:dyDescent="0.25">
      <c r="A28" s="8">
        <v>44583</v>
      </c>
      <c r="B28" t="s">
        <v>46</v>
      </c>
      <c r="C28" s="9" t="s">
        <v>18</v>
      </c>
      <c r="D28" s="10" t="s">
        <v>27</v>
      </c>
      <c r="E28" s="11">
        <v>2199.96</v>
      </c>
      <c r="F28" s="11" t="s">
        <v>72</v>
      </c>
    </row>
    <row r="29" spans="1:6" x14ac:dyDescent="0.25">
      <c r="A29" s="8">
        <v>44584</v>
      </c>
      <c r="B29" t="s">
        <v>47</v>
      </c>
      <c r="C29" s="9" t="s">
        <v>21</v>
      </c>
      <c r="D29" s="10" t="s">
        <v>25</v>
      </c>
      <c r="E29" s="11">
        <v>2349.9699999999998</v>
      </c>
      <c r="F29" s="11"/>
    </row>
    <row r="30" spans="1:6" x14ac:dyDescent="0.25">
      <c r="A30" s="8">
        <v>44585</v>
      </c>
      <c r="B30" t="s">
        <v>48</v>
      </c>
      <c r="C30" s="9" t="s">
        <v>18</v>
      </c>
      <c r="D30" s="10" t="s">
        <v>27</v>
      </c>
      <c r="E30" s="11">
        <v>3745</v>
      </c>
      <c r="F30" s="11" t="s">
        <v>68</v>
      </c>
    </row>
    <row r="31" spans="1:6" x14ac:dyDescent="0.25">
      <c r="A31" s="8">
        <v>44585</v>
      </c>
      <c r="B31" t="s">
        <v>49</v>
      </c>
      <c r="C31" s="9" t="s">
        <v>21</v>
      </c>
      <c r="D31" s="10" t="s">
        <v>22</v>
      </c>
      <c r="E31" s="11">
        <v>2300.9899999999998</v>
      </c>
      <c r="F31" s="11" t="s">
        <v>68</v>
      </c>
    </row>
    <row r="32" spans="1:6" x14ac:dyDescent="0.25">
      <c r="A32" s="8">
        <v>44586</v>
      </c>
      <c r="B32" t="s">
        <v>50</v>
      </c>
      <c r="C32" s="9" t="s">
        <v>18</v>
      </c>
      <c r="D32" s="10" t="s">
        <v>19</v>
      </c>
      <c r="E32" s="11">
        <v>1799.98</v>
      </c>
      <c r="F32" s="11" t="s">
        <v>68</v>
      </c>
    </row>
    <row r="33" spans="1:6" x14ac:dyDescent="0.25">
      <c r="A33" s="8">
        <v>44587</v>
      </c>
      <c r="B33" t="s">
        <v>51</v>
      </c>
      <c r="C33" s="9" t="s">
        <v>21</v>
      </c>
      <c r="D33" s="10" t="s">
        <v>25</v>
      </c>
      <c r="E33" s="11">
        <v>1125.45</v>
      </c>
      <c r="F33" s="11" t="s">
        <v>68</v>
      </c>
    </row>
    <row r="34" spans="1:6" x14ac:dyDescent="0.25">
      <c r="A34" s="8">
        <v>44588</v>
      </c>
      <c r="B34" t="s">
        <v>52</v>
      </c>
      <c r="C34" s="9" t="s">
        <v>18</v>
      </c>
      <c r="D34" s="10" t="s">
        <v>27</v>
      </c>
      <c r="E34" s="11">
        <v>2945.33</v>
      </c>
      <c r="F34" s="11" t="s">
        <v>71</v>
      </c>
    </row>
    <row r="35" spans="1:6" x14ac:dyDescent="0.25">
      <c r="A35" s="8">
        <v>44588</v>
      </c>
      <c r="B35" t="s">
        <v>53</v>
      </c>
      <c r="C35" s="9" t="s">
        <v>15</v>
      </c>
      <c r="D35" s="10" t="s">
        <v>29</v>
      </c>
      <c r="E35" s="11">
        <v>3456.85</v>
      </c>
      <c r="F35" s="11" t="s">
        <v>71</v>
      </c>
    </row>
    <row r="36" spans="1:6" x14ac:dyDescent="0.25">
      <c r="A36" s="8">
        <v>44589</v>
      </c>
      <c r="B36" t="s">
        <v>54</v>
      </c>
      <c r="C36" s="9" t="s">
        <v>15</v>
      </c>
      <c r="D36" s="10" t="s">
        <v>29</v>
      </c>
      <c r="E36" s="11">
        <v>1545.54</v>
      </c>
      <c r="F36" s="11" t="s">
        <v>72</v>
      </c>
    </row>
    <row r="37" spans="1:6" x14ac:dyDescent="0.25">
      <c r="A37" s="8">
        <v>44590</v>
      </c>
      <c r="B37" t="s">
        <v>55</v>
      </c>
      <c r="C37" s="9" t="s">
        <v>8</v>
      </c>
      <c r="D37" s="10" t="s">
        <v>32</v>
      </c>
      <c r="E37" s="11">
        <v>1750.93</v>
      </c>
      <c r="F37" s="11" t="s">
        <v>68</v>
      </c>
    </row>
    <row r="38" spans="1:6" x14ac:dyDescent="0.25">
      <c r="A38" s="8">
        <v>44591</v>
      </c>
      <c r="B38" t="s">
        <v>56</v>
      </c>
      <c r="C38" s="9" t="s">
        <v>21</v>
      </c>
      <c r="D38" s="10" t="s">
        <v>22</v>
      </c>
      <c r="E38" s="11">
        <v>2500.34</v>
      </c>
      <c r="F38" s="11" t="s">
        <v>68</v>
      </c>
    </row>
    <row r="39" spans="1:6" x14ac:dyDescent="0.25">
      <c r="A39" s="8">
        <v>44592</v>
      </c>
      <c r="B39" t="s">
        <v>57</v>
      </c>
      <c r="C39" s="12" t="s">
        <v>21</v>
      </c>
      <c r="D39" s="10" t="s">
        <v>25</v>
      </c>
      <c r="E39" s="13">
        <v>2934.45</v>
      </c>
      <c r="F39" s="11" t="s">
        <v>68</v>
      </c>
    </row>
    <row r="40" spans="1:6" x14ac:dyDescent="0.25">
      <c r="A40" s="8">
        <v>44592</v>
      </c>
      <c r="B40" t="s">
        <v>58</v>
      </c>
      <c r="C40" s="12" t="s">
        <v>21</v>
      </c>
      <c r="D40" s="10" t="s">
        <v>25</v>
      </c>
      <c r="E40" s="13">
        <v>5982.45</v>
      </c>
      <c r="F40" s="11" t="s">
        <v>68</v>
      </c>
    </row>
  </sheetData>
  <mergeCells count="1">
    <mergeCell ref="A1:F1"/>
  </mergeCells>
  <dataValidations count="1">
    <dataValidation type="list" allowBlank="1" showInputMessage="1" showErrorMessage="1" sqref="F3:F40" xr:uid="{9704E6FF-8C55-4FF4-8A59-62D39C722815}">
      <formula1>"Confirmada,Em Análise,Cancelada"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F36E-A02B-4AE4-9764-27E924FE27E1}">
  <dimension ref="A1:H9"/>
  <sheetViews>
    <sheetView workbookViewId="0">
      <selection activeCell="H6" sqref="H6"/>
    </sheetView>
  </sheetViews>
  <sheetFormatPr defaultRowHeight="15" x14ac:dyDescent="0.25"/>
  <cols>
    <col min="1" max="1" width="4.7109375" customWidth="1"/>
    <col min="2" max="2" width="10.42578125" bestFit="1" customWidth="1"/>
    <col min="3" max="3" width="12" bestFit="1" customWidth="1"/>
    <col min="4" max="4" width="13.7109375" bestFit="1" customWidth="1"/>
    <col min="5" max="5" width="16.140625" customWidth="1"/>
    <col min="6" max="6" width="16.140625" bestFit="1" customWidth="1"/>
    <col min="7" max="7" width="5.7109375" customWidth="1"/>
    <col min="8" max="8" width="31.28515625" customWidth="1"/>
  </cols>
  <sheetData>
    <row r="1" spans="1:8" ht="24" x14ac:dyDescent="0.25">
      <c r="A1" s="33" t="s">
        <v>73</v>
      </c>
      <c r="B1" s="33"/>
      <c r="C1" s="33"/>
      <c r="D1" s="33"/>
      <c r="E1" s="33"/>
      <c r="F1" s="33"/>
    </row>
    <row r="2" spans="1:8" x14ac:dyDescent="0.25">
      <c r="A2" s="2" t="s">
        <v>74</v>
      </c>
      <c r="B2" s="2" t="s">
        <v>75</v>
      </c>
      <c r="C2" s="2" t="s">
        <v>76</v>
      </c>
      <c r="D2" s="2" t="s">
        <v>77</v>
      </c>
      <c r="E2" s="2" t="s">
        <v>78</v>
      </c>
      <c r="F2" s="3" t="s">
        <v>79</v>
      </c>
    </row>
    <row r="3" spans="1:8" x14ac:dyDescent="0.25">
      <c r="A3" s="17">
        <v>1</v>
      </c>
      <c r="B3" s="18" t="s">
        <v>80</v>
      </c>
      <c r="C3" s="18" t="s">
        <v>81</v>
      </c>
      <c r="D3" s="19">
        <v>6999</v>
      </c>
      <c r="E3" s="20">
        <f t="shared" ref="E3:E8" si="0">IF(AND(C3="Smartphone",D3&lt;5000),3%,IF(AND(C3="Computador",D3&lt;10000),5%,0%))</f>
        <v>0</v>
      </c>
      <c r="F3" s="19">
        <f>D3 + (D3*E3)</f>
        <v>6999</v>
      </c>
      <c r="H3" t="str">
        <f ca="1">_xlfn.FORMULATEXT(E3)</f>
        <v>=SE(E(C3="Smartphone";D3&lt;5000);3%;SE(E(C3="Computador";D3&lt;10000);5%;0%))</v>
      </c>
    </row>
    <row r="4" spans="1:8" x14ac:dyDescent="0.25">
      <c r="A4" s="17">
        <v>2</v>
      </c>
      <c r="B4" s="18" t="s">
        <v>81</v>
      </c>
      <c r="C4" s="18" t="s">
        <v>81</v>
      </c>
      <c r="D4" s="19">
        <v>4798.26</v>
      </c>
      <c r="E4" s="20">
        <f t="shared" si="0"/>
        <v>0.03</v>
      </c>
      <c r="F4" s="19">
        <f t="shared" ref="F4:F8" si="1">D4 + (D4*E4)</f>
        <v>4942.2078000000001</v>
      </c>
    </row>
    <row r="5" spans="1:8" x14ac:dyDescent="0.25">
      <c r="A5" s="17">
        <v>3</v>
      </c>
      <c r="B5" s="21" t="s">
        <v>82</v>
      </c>
      <c r="C5" s="21" t="s">
        <v>83</v>
      </c>
      <c r="D5" s="19">
        <v>13793.05</v>
      </c>
      <c r="E5" s="20">
        <f t="shared" si="0"/>
        <v>0</v>
      </c>
      <c r="F5" s="19">
        <f t="shared" si="1"/>
        <v>13793.05</v>
      </c>
      <c r="H5" t="str">
        <f ca="1">_xlfn.FORMULATEXT(F3)</f>
        <v>=D3 + (D3*E3)</v>
      </c>
    </row>
    <row r="6" spans="1:8" x14ac:dyDescent="0.25">
      <c r="A6" s="17">
        <v>4</v>
      </c>
      <c r="B6" s="21" t="s">
        <v>84</v>
      </c>
      <c r="C6" s="21" t="s">
        <v>83</v>
      </c>
      <c r="D6" s="19">
        <v>3835.9</v>
      </c>
      <c r="E6" s="20">
        <f t="shared" si="0"/>
        <v>0.05</v>
      </c>
      <c r="F6" s="19">
        <f t="shared" si="1"/>
        <v>4027.6950000000002</v>
      </c>
    </row>
    <row r="7" spans="1:8" x14ac:dyDescent="0.25">
      <c r="A7" s="17">
        <v>5</v>
      </c>
      <c r="B7" s="18" t="s">
        <v>85</v>
      </c>
      <c r="C7" s="18" t="s">
        <v>86</v>
      </c>
      <c r="D7" s="19">
        <v>132.46</v>
      </c>
      <c r="E7" s="20">
        <f t="shared" si="0"/>
        <v>0</v>
      </c>
      <c r="F7" s="19">
        <f t="shared" si="1"/>
        <v>132.46</v>
      </c>
    </row>
    <row r="8" spans="1:8" x14ac:dyDescent="0.25">
      <c r="A8" s="17">
        <v>6</v>
      </c>
      <c r="B8" s="21" t="s">
        <v>87</v>
      </c>
      <c r="C8" s="21" t="s">
        <v>86</v>
      </c>
      <c r="D8" s="19">
        <v>125.95</v>
      </c>
      <c r="E8" s="20">
        <f t="shared" si="0"/>
        <v>0</v>
      </c>
      <c r="F8" s="19">
        <f t="shared" si="1"/>
        <v>125.95</v>
      </c>
    </row>
    <row r="9" spans="1:8" x14ac:dyDescent="0.25">
      <c r="A9" s="18"/>
      <c r="B9" s="18"/>
      <c r="C9" s="18"/>
      <c r="D9" s="18"/>
      <c r="E9" s="18"/>
      <c r="F9" s="18"/>
    </row>
  </sheetData>
  <mergeCells count="1">
    <mergeCell ref="A1:F1"/>
  </mergeCells>
  <dataValidations count="1">
    <dataValidation type="list" allowBlank="1" showInputMessage="1" showErrorMessage="1" sqref="C3:C8" xr:uid="{AF30E8BB-9AE4-473D-A264-8DBFE2112A8B}">
      <formula1>"Smartphone,Computador,Acessórios"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F5C5-30D3-453F-B379-D0BFF2D962AB}">
  <dimension ref="A1:H9"/>
  <sheetViews>
    <sheetView tabSelected="1" workbookViewId="0">
      <selection activeCell="F3" sqref="F3:F8"/>
    </sheetView>
  </sheetViews>
  <sheetFormatPr defaultRowHeight="15" x14ac:dyDescent="0.25"/>
  <cols>
    <col min="1" max="1" width="4.7109375" customWidth="1"/>
    <col min="2" max="2" width="10.42578125" bestFit="1" customWidth="1"/>
    <col min="3" max="3" width="17.28515625" customWidth="1"/>
    <col min="4" max="4" width="13.7109375" bestFit="1" customWidth="1"/>
    <col min="5" max="5" width="14.140625" customWidth="1"/>
    <col min="6" max="6" width="16.140625" bestFit="1" customWidth="1"/>
    <col min="7" max="7" width="7" customWidth="1"/>
    <col min="8" max="8" width="21.85546875" customWidth="1"/>
  </cols>
  <sheetData>
    <row r="1" spans="1:8" ht="24" x14ac:dyDescent="0.25">
      <c r="A1" s="33" t="s">
        <v>73</v>
      </c>
      <c r="B1" s="33"/>
      <c r="C1" s="33"/>
      <c r="D1" s="33"/>
      <c r="E1" s="33"/>
      <c r="F1" s="33"/>
    </row>
    <row r="2" spans="1:8" x14ac:dyDescent="0.25">
      <c r="A2" s="2" t="s">
        <v>74</v>
      </c>
      <c r="B2" s="2" t="s">
        <v>75</v>
      </c>
      <c r="C2" s="2" t="s">
        <v>76</v>
      </c>
      <c r="D2" s="2" t="s">
        <v>77</v>
      </c>
      <c r="E2" s="2" t="s">
        <v>62</v>
      </c>
      <c r="F2" s="3" t="s">
        <v>79</v>
      </c>
    </row>
    <row r="3" spans="1:8" x14ac:dyDescent="0.25">
      <c r="A3" s="17">
        <v>1</v>
      </c>
      <c r="B3" s="18" t="s">
        <v>80</v>
      </c>
      <c r="C3" s="18" t="s">
        <v>81</v>
      </c>
      <c r="D3" s="19">
        <v>6999</v>
      </c>
      <c r="E3" s="23">
        <f>IF(AND(C3="Smartphone", D3&gt;5000),4.5%, IF(AND(C3="Computador", D3&gt;5000),4.5%, 1.7%))</f>
        <v>4.4999999999999998E-2</v>
      </c>
      <c r="F3" s="19">
        <f>D3 - (D3*E3)</f>
        <v>6684.0450000000001</v>
      </c>
      <c r="H3" t="str">
        <f ca="1">_xlfn.FORMULATEXT(E3)</f>
        <v>=SE(E(C3="Smartphone"; D3&gt;5000);4,5%; SE(E(C3="Computador"; D3&gt;5000);4,5%; 1,7%))</v>
      </c>
    </row>
    <row r="4" spans="1:8" x14ac:dyDescent="0.25">
      <c r="A4" s="17">
        <v>2</v>
      </c>
      <c r="B4" s="18" t="s">
        <v>81</v>
      </c>
      <c r="C4" s="18" t="s">
        <v>81</v>
      </c>
      <c r="D4" s="19">
        <v>4798.26</v>
      </c>
      <c r="E4" s="23">
        <f t="shared" ref="E4:E8" si="0">IF(AND(C4="Smartphone", D4&gt;5000),4.5%, IF(AND(C4="Computador", D4&gt;5000),4.5%, 1.7%))</f>
        <v>1.7000000000000001E-2</v>
      </c>
      <c r="F4" s="19">
        <f t="shared" ref="F4:F8" si="1">D4 - (D4*E4)</f>
        <v>4716.6895800000002</v>
      </c>
    </row>
    <row r="5" spans="1:8" x14ac:dyDescent="0.25">
      <c r="A5" s="17">
        <v>3</v>
      </c>
      <c r="B5" s="21" t="s">
        <v>82</v>
      </c>
      <c r="C5" s="21" t="s">
        <v>83</v>
      </c>
      <c r="D5" s="19">
        <v>13793.05</v>
      </c>
      <c r="E5" s="23">
        <f t="shared" si="0"/>
        <v>4.4999999999999998E-2</v>
      </c>
      <c r="F5" s="19">
        <f t="shared" si="1"/>
        <v>13172.36275</v>
      </c>
      <c r="H5" t="str">
        <f ca="1">_xlfn.FORMULATEXT(F3)</f>
        <v>=D3 - (D3*E3)</v>
      </c>
    </row>
    <row r="6" spans="1:8" x14ac:dyDescent="0.25">
      <c r="A6" s="17">
        <v>4</v>
      </c>
      <c r="B6" s="21" t="s">
        <v>84</v>
      </c>
      <c r="C6" s="21" t="s">
        <v>83</v>
      </c>
      <c r="D6" s="19">
        <v>3835.9</v>
      </c>
      <c r="E6" s="23">
        <f t="shared" si="0"/>
        <v>1.7000000000000001E-2</v>
      </c>
      <c r="F6" s="19">
        <f t="shared" si="1"/>
        <v>3770.6896999999999</v>
      </c>
    </row>
    <row r="7" spans="1:8" x14ac:dyDescent="0.25">
      <c r="A7" s="17">
        <v>5</v>
      </c>
      <c r="B7" s="18" t="s">
        <v>85</v>
      </c>
      <c r="C7" s="18" t="s">
        <v>86</v>
      </c>
      <c r="D7" s="19">
        <v>132.46</v>
      </c>
      <c r="E7" s="23">
        <f t="shared" si="0"/>
        <v>1.7000000000000001E-2</v>
      </c>
      <c r="F7" s="19">
        <f t="shared" si="1"/>
        <v>130.20818</v>
      </c>
    </row>
    <row r="8" spans="1:8" x14ac:dyDescent="0.25">
      <c r="A8" s="17">
        <v>6</v>
      </c>
      <c r="B8" s="21" t="s">
        <v>87</v>
      </c>
      <c r="C8" s="21" t="s">
        <v>86</v>
      </c>
      <c r="D8" s="19">
        <v>125.95</v>
      </c>
      <c r="E8" s="23">
        <f t="shared" si="0"/>
        <v>1.7000000000000001E-2</v>
      </c>
      <c r="F8" s="19">
        <f t="shared" si="1"/>
        <v>123.80885000000001</v>
      </c>
    </row>
    <row r="9" spans="1:8" x14ac:dyDescent="0.25">
      <c r="A9" s="18"/>
      <c r="B9" s="18"/>
      <c r="C9" s="18"/>
      <c r="D9" s="18"/>
      <c r="E9" s="18"/>
      <c r="F9" s="18"/>
    </row>
  </sheetData>
  <mergeCells count="1">
    <mergeCell ref="A1:F1"/>
  </mergeCells>
  <dataValidations count="1">
    <dataValidation type="list" allowBlank="1" showInputMessage="1" showErrorMessage="1" sqref="C3:C8" xr:uid="{395E43ED-0E96-4DCB-A45B-8D0A9F9FAD1D}">
      <formula1>"Smartphone,Computador,Acessórios"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MAIOR</vt:lpstr>
      <vt:lpstr>MENOR</vt:lpstr>
      <vt:lpstr>SE</vt:lpstr>
      <vt:lpstr>E</vt:lpstr>
      <vt:lpstr>OU</vt:lpstr>
      <vt:lpstr>Função Se com 3 Argumentos</vt:lpstr>
      <vt:lpstr>FUNÇÃO CONTAGEM</vt:lpstr>
      <vt:lpstr>CONTROLE DE PRODUTOS</vt:lpstr>
      <vt:lpstr>REDUÇÃO DE PREÇOS</vt:lpstr>
      <vt:lpstr>FUNÇÃO PGTO</vt:lpstr>
      <vt:lpstr>FINANCIAMENTO DE IMÓVEIS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2025-10-31T17:00:49Z</dcterms:created>
  <dcterms:modified xsi:type="dcterms:W3CDTF">2025-11-26T19:38:56Z</dcterms:modified>
</cp:coreProperties>
</file>