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ink/ink2.xml" ContentType="application/inkml+xml"/>
  <Override PartName="/xl/drawings/drawing3.xml" ContentType="application/vnd.openxmlformats-officedocument.drawing+xml"/>
  <Override PartName="/xl/ink/ink3.xml" ContentType="application/inkml+xml"/>
  <Override PartName="/xl/drawings/drawing4.xml" ContentType="application/vnd.openxmlformats-officedocument.drawing+xml"/>
  <Override PartName="/xl/ink/ink4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ovis.segantim\Downloads\"/>
    </mc:Choice>
  </mc:AlternateContent>
  <xr:revisionPtr revIDLastSave="0" documentId="13_ncr:1_{A94E8EA9-4753-408D-81CD-71D0A7E58CB1}" xr6:coauthVersionLast="47" xr6:coauthVersionMax="47" xr10:uidLastSave="{00000000-0000-0000-0000-000000000000}"/>
  <bookViews>
    <workbookView xWindow="-120" yWindow="-120" windowWidth="19440" windowHeight="11640" firstSheet="6" activeTab="9" xr2:uid="{CD807686-C996-4EEF-9B9B-3AC004A049F7}"/>
  </bookViews>
  <sheets>
    <sheet name="SEERRO" sheetId="1" r:id="rId1"/>
    <sheet name="FUNÇÃO ORDEM" sheetId="2" r:id="rId2"/>
    <sheet name="FUNÇÃO CONCATENAR" sheetId="3" r:id="rId3"/>
    <sheet name="FUNÇAO ARRUMAR" sheetId="4" r:id="rId4"/>
    <sheet name="CONVERTER TEXTO" sheetId="5" r:id="rId5"/>
    <sheet name="FUNÇÃO DATA" sheetId="6" r:id="rId6"/>
    <sheet name="PROCV EXATO" sheetId="7" r:id="rId7"/>
    <sheet name="PROCV APROXIMADO" sheetId="8" r:id="rId8"/>
    <sheet name="PROCV REAJUSTE DE PREÇO" sheetId="9" r:id="rId9"/>
    <sheet name="PROCH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0" l="1"/>
  <c r="D5" i="10"/>
  <c r="D6" i="10"/>
  <c r="D7" i="10"/>
  <c r="D8" i="10"/>
  <c r="D9" i="10"/>
  <c r="D10" i="10"/>
  <c r="D11" i="10"/>
  <c r="D12" i="10"/>
  <c r="D13" i="10"/>
  <c r="D3" i="10"/>
  <c r="D4" i="9"/>
  <c r="D5" i="9"/>
  <c r="D6" i="9"/>
  <c r="D7" i="9"/>
  <c r="D8" i="9"/>
  <c r="D9" i="9"/>
  <c r="D10" i="9"/>
  <c r="D11" i="9"/>
  <c r="D12" i="9"/>
  <c r="D3" i="9"/>
  <c r="D4" i="8"/>
  <c r="D5" i="8"/>
  <c r="D6" i="8"/>
  <c r="D7" i="8"/>
  <c r="D8" i="8"/>
  <c r="D9" i="8"/>
  <c r="D10" i="8"/>
  <c r="D11" i="8"/>
  <c r="D12" i="8"/>
  <c r="D3" i="8"/>
  <c r="H5" i="7"/>
  <c r="H3" i="7"/>
  <c r="H4" i="7"/>
  <c r="G7" i="6"/>
  <c r="F7" i="6"/>
  <c r="E7" i="6"/>
  <c r="G11" i="6" l="1"/>
  <c r="G10" i="6" s="1"/>
  <c r="E9" i="6"/>
  <c r="E10" i="6" s="1"/>
  <c r="B7" i="6"/>
  <c r="B11" i="6"/>
  <c r="B10" i="6"/>
  <c r="G4" i="6"/>
  <c r="F4" i="6"/>
  <c r="E4" i="6"/>
  <c r="C4" i="5"/>
  <c r="E4" i="5" s="1"/>
  <c r="D4" i="5"/>
  <c r="C5" i="5"/>
  <c r="E5" i="5" s="1"/>
  <c r="D5" i="5"/>
  <c r="C6" i="5"/>
  <c r="E6" i="5" s="1"/>
  <c r="D6" i="5"/>
  <c r="C7" i="5"/>
  <c r="E7" i="5" s="1"/>
  <c r="D7" i="5"/>
  <c r="C8" i="5"/>
  <c r="D8" i="5"/>
  <c r="E8" i="5"/>
  <c r="C9" i="5"/>
  <c r="D9" i="5"/>
  <c r="E9" i="5"/>
  <c r="C10" i="5"/>
  <c r="D10" i="5"/>
  <c r="E10" i="5"/>
  <c r="C11" i="5"/>
  <c r="E11" i="5" s="1"/>
  <c r="D11" i="5"/>
  <c r="C12" i="5"/>
  <c r="E12" i="5" s="1"/>
  <c r="D12" i="5"/>
  <c r="C13" i="5"/>
  <c r="E13" i="5" s="1"/>
  <c r="D13" i="5"/>
  <c r="C14" i="5"/>
  <c r="E14" i="5" s="1"/>
  <c r="D14" i="5"/>
  <c r="C15" i="5"/>
  <c r="D15" i="5"/>
  <c r="E15" i="5"/>
  <c r="C16" i="5"/>
  <c r="D16" i="5"/>
  <c r="E16" i="5"/>
  <c r="C17" i="5"/>
  <c r="D17" i="5"/>
  <c r="E17" i="5"/>
  <c r="C18" i="5"/>
  <c r="E18" i="5" s="1"/>
  <c r="D18" i="5"/>
  <c r="C19" i="5"/>
  <c r="E19" i="5" s="1"/>
  <c r="D19" i="5"/>
  <c r="C20" i="5"/>
  <c r="E20" i="5" s="1"/>
  <c r="D20" i="5"/>
  <c r="C21" i="5"/>
  <c r="E21" i="5" s="1"/>
  <c r="D21" i="5"/>
  <c r="C22" i="5"/>
  <c r="D22" i="5"/>
  <c r="E22" i="5"/>
  <c r="C23" i="5"/>
  <c r="D23" i="5"/>
  <c r="E23" i="5"/>
  <c r="C24" i="5"/>
  <c r="D24" i="5"/>
  <c r="E24" i="5"/>
  <c r="C25" i="5"/>
  <c r="E25" i="5" s="1"/>
  <c r="D25" i="5"/>
  <c r="C26" i="5"/>
  <c r="E26" i="5" s="1"/>
  <c r="D26" i="5"/>
  <c r="C27" i="5"/>
  <c r="E27" i="5" s="1"/>
  <c r="D27" i="5"/>
  <c r="C28" i="5"/>
  <c r="E28" i="5" s="1"/>
  <c r="D28" i="5"/>
  <c r="C29" i="5"/>
  <c r="D29" i="5"/>
  <c r="E29" i="5"/>
  <c r="C30" i="5"/>
  <c r="D30" i="5"/>
  <c r="E30" i="5"/>
  <c r="C31" i="5"/>
  <c r="D31" i="5"/>
  <c r="E31" i="5"/>
  <c r="C32" i="5"/>
  <c r="E32" i="5" s="1"/>
  <c r="D32" i="5"/>
  <c r="E3" i="5"/>
  <c r="D3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" i="2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4" i="1"/>
  <c r="F5" i="1"/>
  <c r="F3" i="1"/>
  <c r="E13" i="10"/>
  <c r="F12" i="10"/>
  <c r="F11" i="10"/>
  <c r="F10" i="10"/>
  <c r="F9" i="10"/>
  <c r="F8" i="10"/>
  <c r="F7" i="10"/>
  <c r="F13" i="10" s="1"/>
  <c r="F6" i="10"/>
  <c r="F5" i="10"/>
  <c r="F4" i="10"/>
  <c r="F3" i="10"/>
  <c r="E13" i="9"/>
  <c r="F12" i="9"/>
  <c r="F11" i="9"/>
  <c r="F10" i="9"/>
  <c r="F9" i="9"/>
  <c r="F8" i="9"/>
  <c r="F7" i="9"/>
  <c r="F6" i="9"/>
  <c r="F5" i="9"/>
  <c r="F4" i="9"/>
  <c r="F3" i="9"/>
  <c r="F13" i="9" s="1"/>
  <c r="E13" i="8"/>
  <c r="F12" i="8"/>
  <c r="F11" i="8"/>
  <c r="F10" i="8"/>
  <c r="F9" i="8"/>
  <c r="F8" i="8"/>
  <c r="F7" i="8"/>
  <c r="F6" i="8"/>
  <c r="F5" i="8"/>
  <c r="F4" i="8"/>
  <c r="F3" i="8"/>
  <c r="F13" i="8" s="1"/>
  <c r="D13" i="7"/>
  <c r="E12" i="7"/>
  <c r="E11" i="7"/>
  <c r="E10" i="7"/>
  <c r="E9" i="7"/>
  <c r="E8" i="7"/>
  <c r="E7" i="7"/>
  <c r="E13" i="7" s="1"/>
  <c r="E6" i="7"/>
  <c r="E5" i="7"/>
  <c r="E4" i="7"/>
  <c r="E3" i="7"/>
  <c r="I3" i="4"/>
  <c r="I3" i="3"/>
  <c r="K3" i="2"/>
  <c r="J3" i="1"/>
  <c r="E11" i="6" l="1"/>
  <c r="G32" i="2"/>
  <c r="F32" i="2"/>
  <c r="G31" i="2"/>
  <c r="F31" i="2"/>
  <c r="G30" i="2"/>
  <c r="F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G20" i="2"/>
  <c r="F20" i="2"/>
  <c r="F19" i="2"/>
  <c r="G19" i="2" s="1"/>
  <c r="F18" i="2"/>
  <c r="G18" i="2" s="1"/>
  <c r="G17" i="2"/>
  <c r="F17" i="2"/>
  <c r="G16" i="2"/>
  <c r="F16" i="2"/>
  <c r="F15" i="2"/>
  <c r="G15" i="2" s="1"/>
  <c r="F14" i="2"/>
  <c r="G14" i="2" s="1"/>
  <c r="G13" i="2"/>
  <c r="F13" i="2"/>
  <c r="G12" i="2"/>
  <c r="F12" i="2"/>
  <c r="F11" i="2"/>
  <c r="G11" i="2" s="1"/>
  <c r="G10" i="2"/>
  <c r="F10" i="2"/>
  <c r="G9" i="2"/>
  <c r="F9" i="2"/>
  <c r="F8" i="2"/>
  <c r="G8" i="2" s="1"/>
  <c r="F7" i="2"/>
  <c r="G7" i="2" s="1"/>
  <c r="G6" i="2"/>
  <c r="F6" i="2"/>
  <c r="G5" i="2"/>
  <c r="F5" i="2"/>
  <c r="F4" i="2"/>
  <c r="G4" i="2" s="1"/>
  <c r="G3" i="2"/>
  <c r="F3" i="2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<sst xmlns="http://schemas.openxmlformats.org/spreadsheetml/2006/main" count="597" uniqueCount="213">
  <si>
    <t>Hotel Smart Salvador</t>
  </si>
  <si>
    <t>Reserva</t>
  </si>
  <si>
    <t>Nome do Pax</t>
  </si>
  <si>
    <t>N. Noites</t>
  </si>
  <si>
    <t>Valor Diária</t>
  </si>
  <si>
    <t>Cal. CHD</t>
  </si>
  <si>
    <t>Valor CHD</t>
  </si>
  <si>
    <t>Valor Total</t>
  </si>
  <si>
    <t>Vendedor</t>
  </si>
  <si>
    <t>Cristiano Aparecido</t>
  </si>
  <si>
    <t>Priscila</t>
  </si>
  <si>
    <t>Ronaldo Lima</t>
  </si>
  <si>
    <t>Carlos</t>
  </si>
  <si>
    <t>Juliana Amaral</t>
  </si>
  <si>
    <t>Letícia</t>
  </si>
  <si>
    <t>Rafael De Sousa</t>
  </si>
  <si>
    <t>Patrícia</t>
  </si>
  <si>
    <t xml:space="preserve">Igor Souza </t>
  </si>
  <si>
    <t>Joyce Coutinho</t>
  </si>
  <si>
    <t>Paulo Sergio</t>
  </si>
  <si>
    <t>Cris Luziane</t>
  </si>
  <si>
    <t xml:space="preserve">Evelin Ferreira </t>
  </si>
  <si>
    <t>Leandro Henrique</t>
  </si>
  <si>
    <t>Erik Almeida</t>
  </si>
  <si>
    <t>Patricia Rosa</t>
  </si>
  <si>
    <t>Camila Mendes</t>
  </si>
  <si>
    <t>Raissa Soares</t>
  </si>
  <si>
    <t xml:space="preserve">Neidson Luiz </t>
  </si>
  <si>
    <t>Antonio Ricardo</t>
  </si>
  <si>
    <t>Geraldo Pereira</t>
  </si>
  <si>
    <t>Edson Brito</t>
  </si>
  <si>
    <t>Diego Henrique</t>
  </si>
  <si>
    <t>Olivio Mariano</t>
  </si>
  <si>
    <t xml:space="preserve">Naye Nobre </t>
  </si>
  <si>
    <t>Jonathan Silva</t>
  </si>
  <si>
    <t>Tito Marcos</t>
  </si>
  <si>
    <t>Maikon Pereira</t>
  </si>
  <si>
    <t>Joao Carlos</t>
  </si>
  <si>
    <t>Thiago Augusto</t>
  </si>
  <si>
    <t>Danilo Santos Barreto</t>
  </si>
  <si>
    <t>Franclin Fagundes</t>
  </si>
  <si>
    <t>Jasiel Souza</t>
  </si>
  <si>
    <t>Emilly Cerqueira</t>
  </si>
  <si>
    <t>Classificação</t>
  </si>
  <si>
    <t>Endereço</t>
  </si>
  <si>
    <t>Cidade</t>
  </si>
  <si>
    <t>Estado</t>
  </si>
  <si>
    <t>Endereço Completo</t>
  </si>
  <si>
    <t>Rua Bráz Cubas, 163 - Aclimação</t>
  </si>
  <si>
    <t>São Paulo</t>
  </si>
  <si>
    <t>SP</t>
  </si>
  <si>
    <t>Av. Monteiro Lobato, 244 - Macedo</t>
  </si>
  <si>
    <t>Guarulhos</t>
  </si>
  <si>
    <t>Rua Lupércio Arruda Camargo, 111 - Jardim Santana</t>
  </si>
  <si>
    <t>Campinas</t>
  </si>
  <si>
    <t>Av. Rio Branco, 81 - Centro</t>
  </si>
  <si>
    <t>Rio de Janeiro</t>
  </si>
  <si>
    <t>RJ</t>
  </si>
  <si>
    <t>Av. Álvares Cabral, 1690 - Lourdes</t>
  </si>
  <si>
    <t>Belo Horizonte</t>
  </si>
  <si>
    <t>MG</t>
  </si>
  <si>
    <t xml:space="preserve">Avenida Tocantins com Avenida Anhanguera, Qd. 67 </t>
  </si>
  <si>
    <t>Goiânia</t>
  </si>
  <si>
    <t>GO</t>
  </si>
  <si>
    <t>Av. Miguel João, nº 145 - Centro</t>
  </si>
  <si>
    <t>Aparecida de Goiânia</t>
  </si>
  <si>
    <t>Rua São Paulo, 35 - Tibery</t>
  </si>
  <si>
    <t>Uberlândia</t>
  </si>
  <si>
    <t>Rua Feliciano Sodré, 100 - Centro</t>
  </si>
  <si>
    <t>São Gonçalo</t>
  </si>
  <si>
    <t>Rua Euclides Miragai, 700 - Centro</t>
  </si>
  <si>
    <t>São José dos Campos</t>
  </si>
  <si>
    <t>Avenida Juscelino Kubtschek, 1600</t>
  </si>
  <si>
    <t>Rua Francisco Portela, 2630 – Ze Garoto</t>
  </si>
  <si>
    <t>Av. José Andraus Gassani, 5464 - Distrito Industrial</t>
  </si>
  <si>
    <t>Av. Diamante, 1533 - Conde dos Arcos</t>
  </si>
  <si>
    <t>Rua R-07 Jardim Botânico Qd: 35 - Vila Redenção</t>
  </si>
  <si>
    <t>Av. Afonso Pena, 4001 - Serra</t>
  </si>
  <si>
    <t>Avenida Presidente Vargas, 817 - Centro</t>
  </si>
  <si>
    <t>Avenida Prefeito Faria Lima, 10 - Parque Itália</t>
  </si>
  <si>
    <t>Rua 7 de setembro, 138 – Centro</t>
  </si>
  <si>
    <t>Rua Dona Inácia Uchoa, 106 – V. Mariana</t>
  </si>
  <si>
    <t>Av. Afonso Pena, 191 - Centro</t>
  </si>
  <si>
    <t>Av. de Furnas, 417 - Jardim Rio Grande</t>
  </si>
  <si>
    <t>Av. Dr. Ismerino Soares, nº 789 - Aeroporto</t>
  </si>
  <si>
    <t>Avenida do Contorno, 6664 - Savassi</t>
  </si>
  <si>
    <t>Avenida Tanner Melo, 344 - Fazenda Santo Antônio</t>
  </si>
  <si>
    <t>Av. Generoso Mendonça, nº 4.900 - Jardim Europa</t>
  </si>
  <si>
    <t xml:space="preserve"> Rua São Pedro Alcântara, 17 - Alcântara</t>
  </si>
  <si>
    <t>Rua Rubião Junior, 84 - Centro</t>
  </si>
  <si>
    <t>Av. Fued José Sebba, 1245 - Jardim Goiás</t>
  </si>
  <si>
    <t xml:space="preserve">Nome </t>
  </si>
  <si>
    <t>E-mail</t>
  </si>
  <si>
    <t xml:space="preserve">  Cristiano   Aparecido</t>
  </si>
  <si>
    <t>cristianoaparecido@gmail.com</t>
  </si>
  <si>
    <t>ronaldolima@yahoo.com</t>
  </si>
  <si>
    <t>Juliana    Amaral</t>
  </si>
  <si>
    <t>julianaamaral@yahoo.com</t>
  </si>
  <si>
    <t>Rafael   De Sousa</t>
  </si>
  <si>
    <t>rafaeldesousa@gmail.com</t>
  </si>
  <si>
    <t xml:space="preserve">   Igor Souza </t>
  </si>
  <si>
    <t>igorsouza@gmail.com</t>
  </si>
  <si>
    <t xml:space="preserve">Joyce Coutinho   </t>
  </si>
  <si>
    <t>joycecoutinho@yahoo.com</t>
  </si>
  <si>
    <t>paulosergio@gmail.com</t>
  </si>
  <si>
    <t xml:space="preserve"> Cris   Luziane</t>
  </si>
  <si>
    <t>crisluziane@yahoo.com</t>
  </si>
  <si>
    <t>evelinferreira@gmail.com</t>
  </si>
  <si>
    <t>Leandro    Henrique</t>
  </si>
  <si>
    <t>leandrohenrique@gmail.com</t>
  </si>
  <si>
    <t>José dos Campos</t>
  </si>
  <si>
    <t>Erik     Almeida</t>
  </si>
  <si>
    <t>erikalmeida@gmail.com</t>
  </si>
  <si>
    <t>patriciarosa@gmail.com</t>
  </si>
  <si>
    <t xml:space="preserve">   Camila   Mendes</t>
  </si>
  <si>
    <t>camilamendes@yahoo.com</t>
  </si>
  <si>
    <t>raissasoares@gmail.com</t>
  </si>
  <si>
    <t xml:space="preserve">  Neidson Luiz </t>
  </si>
  <si>
    <t>neidsonluiz@yahoo.com</t>
  </si>
  <si>
    <t>antonioricardo@gmail.com</t>
  </si>
  <si>
    <t>Geraldo   Pereira</t>
  </si>
  <si>
    <t>geraldopereira@gmail.com</t>
  </si>
  <si>
    <t>edsonbrito@yahoo.com</t>
  </si>
  <si>
    <t>diegohenrique@yahoo.com</t>
  </si>
  <si>
    <t xml:space="preserve">   Olivio   Mariano</t>
  </si>
  <si>
    <t>oliviomariano@gmail.com</t>
  </si>
  <si>
    <t>nayenobre@gmail.com</t>
  </si>
  <si>
    <t>Jonathan    Silva</t>
  </si>
  <si>
    <t>jonathansilva@yahoo.com</t>
  </si>
  <si>
    <t>titomarcos@gmail.com</t>
  </si>
  <si>
    <t>Maikon   Pereira</t>
  </si>
  <si>
    <t>maikonpereira@yahoo.com</t>
  </si>
  <si>
    <t>joaocarlos@gmail.com</t>
  </si>
  <si>
    <t>thiagoaugusto@gmail.com</t>
  </si>
  <si>
    <t xml:space="preserve">   Danilo   Santos Barreto</t>
  </si>
  <si>
    <t>danilosantosbarreto@gmail.com</t>
  </si>
  <si>
    <t>franclinfagundes@gmail.com</t>
  </si>
  <si>
    <t>Jasiel   Souza</t>
  </si>
  <si>
    <t>jasielsouza@gmail.com</t>
  </si>
  <si>
    <t>emillycerqueira@yahoo.com</t>
  </si>
  <si>
    <t>CRISTIANO APARECIDO</t>
  </si>
  <si>
    <t>RONALDO LIMA</t>
  </si>
  <si>
    <t>JULIANA AMARAL</t>
  </si>
  <si>
    <t>RAFAEL DE SOUSA</t>
  </si>
  <si>
    <t xml:space="preserve">IGOR SOUZA </t>
  </si>
  <si>
    <t>JOYCE COUTINHO</t>
  </si>
  <si>
    <t>PAULO SERGIO</t>
  </si>
  <si>
    <t>CRIS LUZIANE</t>
  </si>
  <si>
    <t xml:space="preserve">EVELIN FERREIRA </t>
  </si>
  <si>
    <t>LEANDRO HENRIQUE</t>
  </si>
  <si>
    <t>ERIK ALMEIDA</t>
  </si>
  <si>
    <t>PATRICIA ROSA</t>
  </si>
  <si>
    <t>CAMILA MENDES</t>
  </si>
  <si>
    <t>RAISSA SOARES</t>
  </si>
  <si>
    <t xml:space="preserve">NEIDSON LUIZ </t>
  </si>
  <si>
    <t>ANTONIO RICARDO</t>
  </si>
  <si>
    <t>GERALDO PEREIRA</t>
  </si>
  <si>
    <t>EDSON BRITO</t>
  </si>
  <si>
    <t>DIEGO HENRIQUE</t>
  </si>
  <si>
    <t>OLIVIO MARIANO</t>
  </si>
  <si>
    <t xml:space="preserve">NAYE NOBRE </t>
  </si>
  <si>
    <t>JONATHAN SILVA</t>
  </si>
  <si>
    <t>TITO MARCOS</t>
  </si>
  <si>
    <t>MAIKON PEREIRA</t>
  </si>
  <si>
    <t>JOAO CARLOS</t>
  </si>
  <si>
    <t>THIAGO AUGUSTO</t>
  </si>
  <si>
    <t>DANILO SANTOS BARRETO</t>
  </si>
  <si>
    <t>FRANCLIN FAGUNDES</t>
  </si>
  <si>
    <t>JASIEL SOUZA</t>
  </si>
  <si>
    <t>EMILLY CERQUEIRA</t>
  </si>
  <si>
    <t>Trabalhando com Datas</t>
  </si>
  <si>
    <t>Data Referência</t>
  </si>
  <si>
    <t>Data</t>
  </si>
  <si>
    <t xml:space="preserve">Dia </t>
  </si>
  <si>
    <t xml:space="preserve">Mês </t>
  </si>
  <si>
    <t>Ano</t>
  </si>
  <si>
    <t>Data Início</t>
  </si>
  <si>
    <t>Data Final</t>
  </si>
  <si>
    <t xml:space="preserve">1 Dia </t>
  </si>
  <si>
    <t xml:space="preserve">1 Mês </t>
  </si>
  <si>
    <t>3 Anos</t>
  </si>
  <si>
    <t>Dias Passados</t>
  </si>
  <si>
    <t>Data Atual</t>
  </si>
  <si>
    <t>DATA</t>
  </si>
  <si>
    <t>Data + 84</t>
  </si>
  <si>
    <t>HOJE() +45</t>
  </si>
  <si>
    <t>Dias Restantes</t>
  </si>
  <si>
    <t>Data - 84</t>
  </si>
  <si>
    <t>HOJE() -45</t>
  </si>
  <si>
    <t>AGORA</t>
  </si>
  <si>
    <t xml:space="preserve">Preço dos Produtos </t>
  </si>
  <si>
    <t>ID</t>
  </si>
  <si>
    <t>Produto</t>
  </si>
  <si>
    <t>Valor Unitário</t>
  </si>
  <si>
    <t>Quantidade</t>
  </si>
  <si>
    <t>ID do Produto</t>
  </si>
  <si>
    <t>iPhone X</t>
  </si>
  <si>
    <t>iMac</t>
  </si>
  <si>
    <t>Teclado</t>
  </si>
  <si>
    <t>Mouse</t>
  </si>
  <si>
    <t>Impressora</t>
  </si>
  <si>
    <t>HD Externo 3TB</t>
  </si>
  <si>
    <t>Galaxy S9</t>
  </si>
  <si>
    <t>GEFORCE GTX</t>
  </si>
  <si>
    <t>Placa-Mãe ASUS</t>
  </si>
  <si>
    <t>E-Reader Kindle</t>
  </si>
  <si>
    <t>Total</t>
  </si>
  <si>
    <t>Percentual do Reajuste</t>
  </si>
  <si>
    <t>Regras de Reajuste de Preço</t>
  </si>
  <si>
    <t>Valor Reajustado</t>
  </si>
  <si>
    <t>MINÚSCULA</t>
  </si>
  <si>
    <t>PRI.MAIÚSCULA</t>
  </si>
  <si>
    <t>MAIÚSCULA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</si>
</sst>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00"/>
    <numFmt numFmtId="165" formatCode="000"/>
    <numFmt numFmtId="166" formatCode="_-[$R$-416]\ * #,##0.00_-;\-[$R$-416]\ * #,##0.00_-;_-[$R$-416]\ * &quot;-&quot;??_-;_-@_-"/>
    <numFmt numFmtId="167" formatCode="_-[$R$-416]* #,##0.00_-;\-[$R$-416]* #,##0.00_-;_-[$R$-416]* &quot;-&quot;??_-;_-@_-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6"/>
      <color theme="9" tint="0.79998168889431442"/>
      <name val="Exotc350 Bd BT"/>
      <family val="5"/>
    </font>
    <font>
      <sz val="11"/>
      <color theme="9" tint="0.7999816888943144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9" tint="-0.499984740745262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u/>
      <sz val="11"/>
      <name val="Aptos Narrow"/>
      <family val="2"/>
      <scheme val="minor"/>
    </font>
    <font>
      <sz val="1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9EAC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6FAF4"/>
        <bgColor indexed="64"/>
      </patternFill>
    </fill>
  </fills>
  <borders count="8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0" fontId="3" fillId="3" borderId="0" xfId="0" applyFont="1" applyFill="1"/>
    <xf numFmtId="0" fontId="3" fillId="3" borderId="0" xfId="0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 indent="1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4" fillId="0" borderId="0" xfId="3"/>
    <xf numFmtId="14" fontId="5" fillId="4" borderId="1" xfId="0" applyNumberFormat="1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22" fontId="5" fillId="4" borderId="1" xfId="0" applyNumberFormat="1" applyFont="1" applyFill="1" applyBorder="1" applyAlignment="1">
      <alignment horizontal="center"/>
    </xf>
    <xf numFmtId="0" fontId="3" fillId="3" borderId="3" xfId="0" applyFont="1" applyFill="1" applyBorder="1"/>
    <xf numFmtId="165" fontId="5" fillId="7" borderId="3" xfId="0" applyNumberFormat="1" applyFont="1" applyFill="1" applyBorder="1" applyAlignment="1">
      <alignment horizontal="left"/>
    </xf>
    <xf numFmtId="0" fontId="5" fillId="7" borderId="3" xfId="0" applyFont="1" applyFill="1" applyBorder="1"/>
    <xf numFmtId="166" fontId="5" fillId="7" borderId="3" xfId="0" applyNumberFormat="1" applyFont="1" applyFill="1" applyBorder="1"/>
    <xf numFmtId="1" fontId="5" fillId="7" borderId="3" xfId="0" applyNumberFormat="1" applyFont="1" applyFill="1" applyBorder="1" applyAlignment="1">
      <alignment horizontal="center"/>
    </xf>
    <xf numFmtId="44" fontId="5" fillId="7" borderId="3" xfId="1" applyFont="1" applyFill="1" applyBorder="1"/>
    <xf numFmtId="0" fontId="5" fillId="8" borderId="3" xfId="0" applyFont="1" applyFill="1" applyBorder="1" applyAlignment="1">
      <alignment vertical="center"/>
    </xf>
    <xf numFmtId="165" fontId="5" fillId="9" borderId="3" xfId="0" applyNumberFormat="1" applyFont="1" applyFill="1" applyBorder="1" applyAlignment="1">
      <alignment horizontal="left"/>
    </xf>
    <xf numFmtId="0" fontId="5" fillId="9" borderId="3" xfId="0" applyFont="1" applyFill="1" applyBorder="1" applyAlignment="1">
      <alignment vertical="center"/>
    </xf>
    <xf numFmtId="166" fontId="5" fillId="9" borderId="3" xfId="0" applyNumberFormat="1" applyFont="1" applyFill="1" applyBorder="1"/>
    <xf numFmtId="1" fontId="5" fillId="9" borderId="3" xfId="0" applyNumberFormat="1" applyFont="1" applyFill="1" applyBorder="1" applyAlignment="1">
      <alignment horizontal="center"/>
    </xf>
    <xf numFmtId="44" fontId="5" fillId="9" borderId="3" xfId="1" applyFont="1" applyFill="1" applyBorder="1"/>
    <xf numFmtId="166" fontId="5" fillId="8" borderId="3" xfId="0" applyNumberFormat="1" applyFont="1" applyFill="1" applyBorder="1"/>
    <xf numFmtId="1" fontId="5" fillId="8" borderId="3" xfId="0" applyNumberFormat="1" applyFont="1" applyFill="1" applyBorder="1" applyAlignment="1">
      <alignment horizontal="center"/>
    </xf>
    <xf numFmtId="167" fontId="5" fillId="8" borderId="3" xfId="0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9" fontId="5" fillId="7" borderId="3" xfId="2" applyFont="1" applyFill="1" applyBorder="1" applyAlignment="1">
      <alignment horizontal="center"/>
    </xf>
    <xf numFmtId="2" fontId="5" fillId="7" borderId="3" xfId="0" applyNumberFormat="1" applyFont="1" applyFill="1" applyBorder="1" applyAlignment="1">
      <alignment horizontal="right"/>
    </xf>
    <xf numFmtId="9" fontId="5" fillId="9" borderId="3" xfId="2" applyFont="1" applyFill="1" applyBorder="1" applyAlignment="1">
      <alignment horizontal="center"/>
    </xf>
    <xf numFmtId="2" fontId="5" fillId="7" borderId="3" xfId="0" applyNumberFormat="1" applyFont="1" applyFill="1" applyBorder="1"/>
    <xf numFmtId="2" fontId="5" fillId="7" borderId="3" xfId="0" applyNumberFormat="1" applyFont="1" applyFill="1" applyBorder="1" applyAlignment="1">
      <alignment horizontal="center"/>
    </xf>
    <xf numFmtId="44" fontId="5" fillId="8" borderId="3" xfId="1" applyFont="1" applyFill="1" applyBorder="1"/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6" fillId="8" borderId="4" xfId="0" applyNumberFormat="1" applyFont="1" applyFill="1" applyBorder="1" applyAlignment="1">
      <alignment horizontal="center"/>
    </xf>
    <xf numFmtId="164" fontId="6" fillId="8" borderId="5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1" fontId="5" fillId="4" borderId="1" xfId="0" applyNumberFormat="1" applyFont="1" applyFill="1" applyBorder="1" applyAlignment="1">
      <alignment horizontal="center"/>
    </xf>
    <xf numFmtId="44" fontId="5" fillId="9" borderId="3" xfId="1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165" fontId="5" fillId="7" borderId="3" xfId="0" applyNumberFormat="1" applyFont="1" applyFill="1" applyBorder="1" applyAlignment="1">
      <alignment horizontal="center"/>
    </xf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ustomXml" Target="../ink/ink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ustomXml" Target="../ink/ink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ustomXml" Target="../ink/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323520</xdr:colOff>
      <xdr:row>0</xdr:row>
      <xdr:rowOff>349920</xdr:rowOff>
    </xdr:from>
    <xdr:to>
      <xdr:col>9</xdr:col>
      <xdr:colOff>28785</xdr:colOff>
      <xdr:row>2</xdr:row>
      <xdr:rowOff>179880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4" name="Tinta 3">
              <a:extLst>
                <a:ext uri="{FF2B5EF4-FFF2-40B4-BE49-F238E27FC236}">
                  <a16:creationId xmlns:a16="http://schemas.microsoft.com/office/drawing/2014/main" id="{E91A1418-8C26-2DB5-8EAD-739440CEA6D3}"/>
                </a:ext>
              </a:extLst>
            </xdr14:cNvPr>
            <xdr14:cNvContentPartPr/>
          </xdr14:nvContentPartPr>
          <xdr14:nvPr macro=""/>
          <xdr14:xfrm>
            <a:off x="4590720" y="349920"/>
            <a:ext cx="3543840" cy="439560"/>
          </xdr14:xfrm>
        </xdr:contentPart>
      </mc:Choice>
      <mc:Fallback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E91A1418-8C26-2DB5-8EAD-739440CEA6D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584599" y="343800"/>
              <a:ext cx="3556081" cy="4518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734490</xdr:colOff>
      <xdr:row>2</xdr:row>
      <xdr:rowOff>104640</xdr:rowOff>
    </xdr:from>
    <xdr:to>
      <xdr:col>10</xdr:col>
      <xdr:colOff>57255</xdr:colOff>
      <xdr:row>3</xdr:row>
      <xdr:rowOff>12420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4" name="Tinta 3">
              <a:extLst>
                <a:ext uri="{FF2B5EF4-FFF2-40B4-BE49-F238E27FC236}">
                  <a16:creationId xmlns:a16="http://schemas.microsoft.com/office/drawing/2014/main" id="{93347CC4-BAB7-698C-7C1E-B9D239E02C97}"/>
                </a:ext>
              </a:extLst>
            </xdr14:cNvPr>
            <xdr14:cNvContentPartPr/>
          </xdr14:nvContentPartPr>
          <xdr14:nvPr macro=""/>
          <xdr14:xfrm>
            <a:off x="6963840" y="714240"/>
            <a:ext cx="1675440" cy="98280"/>
          </xdr14:xfrm>
        </xdr:contentPart>
      </mc:Choice>
      <mc:Fallback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93347CC4-BAB7-698C-7C1E-B9D239E02C9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957721" y="708120"/>
              <a:ext cx="1687677" cy="1105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3491850</xdr:colOff>
      <xdr:row>2</xdr:row>
      <xdr:rowOff>18960</xdr:rowOff>
    </xdr:from>
    <xdr:to>
      <xdr:col>8</xdr:col>
      <xdr:colOff>19440</xdr:colOff>
      <xdr:row>2</xdr:row>
      <xdr:rowOff>164400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4" name="Tinta 3">
              <a:extLst>
                <a:ext uri="{FF2B5EF4-FFF2-40B4-BE49-F238E27FC236}">
                  <a16:creationId xmlns:a16="http://schemas.microsoft.com/office/drawing/2014/main" id="{9621475C-718D-6F12-2AEB-3E72CCE143A4}"/>
                </a:ext>
              </a:extLst>
            </xdr14:cNvPr>
            <xdr14:cNvContentPartPr/>
          </xdr14:nvContentPartPr>
          <xdr14:nvPr macro=""/>
          <xdr14:xfrm>
            <a:off x="10692750" y="628560"/>
            <a:ext cx="2109240" cy="145440"/>
          </xdr14:xfrm>
        </xdr:contentPart>
      </mc:Choice>
      <mc:Fallback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9621475C-718D-6F12-2AEB-3E72CCE143A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0686630" y="622440"/>
              <a:ext cx="2121480" cy="1576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1037760</xdr:colOff>
      <xdr:row>2</xdr:row>
      <xdr:rowOff>46680</xdr:rowOff>
    </xdr:from>
    <xdr:to>
      <xdr:col>8</xdr:col>
      <xdr:colOff>19035</xdr:colOff>
      <xdr:row>3</xdr:row>
      <xdr:rowOff>67860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4" name="Tinta 3">
              <a:extLst>
                <a:ext uri="{FF2B5EF4-FFF2-40B4-BE49-F238E27FC236}">
                  <a16:creationId xmlns:a16="http://schemas.microsoft.com/office/drawing/2014/main" id="{8C1B0636-9855-49F6-D7C6-96B349A4A343}"/>
                </a:ext>
              </a:extLst>
            </xdr14:cNvPr>
            <xdr14:cNvContentPartPr/>
          </xdr14:nvContentPartPr>
          <xdr14:nvPr macro=""/>
          <xdr14:xfrm>
            <a:off x="3247560" y="656280"/>
            <a:ext cx="5772600" cy="211680"/>
          </xdr14:xfrm>
        </xdr:contentPart>
      </mc:Choice>
      <mc:Fallback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8C1B0636-9855-49F6-D7C6-96B349A4A34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241440" y="650160"/>
              <a:ext cx="5784840" cy="2239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26T18:29:42.243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9843 1065 24575,'-46'1'0,"1"1"0,-1 2 0,-46 10 0,15 0 0,-153 8 0,-81-22 0,155-3 0,153 3 0,-511-15 0,417 6 0,0-4 0,1-5 0,-120-37 0,-89-40 0,-524-193 0,748 256 0,-1 4 0,-1 3 0,-2 3 0,-139-16 0,96 25 0,-98-17 0,-1242-229 0,1221 226 0,-494-73 0,251 66 0,0 43 0,181 0 0,-626-3 0,900 3 0,0 1 0,1 2 0,0 1 0,0 1 0,-45 18 0,-47 12 0,29-14 0,0 4 0,-113 48 0,206-74 0,-1 1 0,0-1 0,0 1 0,1-1 0,0 1 0,-1 1 0,1-1 0,0 1 0,0-1 0,1 1 0,-1 0 0,1 0 0,0 1 0,0-1 0,0 1 0,-3 8 0,3-3 0,0 1 0,1 0 0,0 0 0,1 0 0,0 0 0,1 0 0,1 11 0,5 540-1365,-6-526-5461</inkml:trace>
  <inkml:trace contextRef="#ctx0" brushRef="#br0" timeOffset="1441.95">1 880 24575,'5'1'0,"0"1"0,0-1 0,-1 1 0,1-1 0,0 1 0,-1 1 0,1-1 0,-1 0 0,0 1 0,0 0 0,0 0 0,0 1 0,0-1 0,-1 1 0,1 0 0,-1-1 0,0 1 0,0 1 0,4 7 0,7 12 0,-1 0 0,11 31 0,-19-43 0,2 7 0,1-1 0,0 0 0,2-1 0,-1 0 0,21 25 0,-28-39 0,1 0 0,0-1 0,0 1 0,0-1 0,0 0 0,0 0 0,0 0 0,0 0 0,1 0 0,-1-1 0,1 1 0,-1-1 0,1 0 0,7 1 0,-7-2 0,0 0 0,1 0 0,-1-1 0,0 0 0,0 0 0,0 0 0,0 0 0,0-1 0,0 1 0,0-1 0,0 0 0,0 0 0,-1 0 0,1-1 0,-1 0 0,4-3 0,1-2-3,0-1-1,-1 0 0,0 0 1,-1-1-1,0 1 1,0-1-1,-1-1 0,0 1 1,-1-1-1,4-16 1,10-21-1323,-9 28-5500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26T18:30:43.966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4654 26 24575,'-51'4'0,"1"1"0,0 3 0,-64 18 0,-43 7 0,72-20 0,-268 33 0,88-20 0,-113 22 0,-459-18 0,-576-31 0,1128-23 0,251 18 0,0-2 0,-48-17 0,54 15 0,-2 1 0,1 1 0,-52-6 0,49 12-1365,5 1-5461</inkml:trace>
  <inkml:trace contextRef="#ctx0" brushRef="#br0" timeOffset="1297.12">209 0 24575,'-6'0'0,"0"1"0,0-1 0,0 1 0,0 0 0,0 0 0,0 1 0,0 0 0,0 0 0,0 0 0,1 1 0,-1 0 0,1 0 0,-10 7 0,3 1 0,0 1 0,1 0 0,-17 23 0,-6 8 0,32-41 0,0 0 0,0 0 0,0 0 0,1 0 0,-1 0 0,1 0 0,0 1 0,-1-1 0,1 0 0,0 1 0,0-1 0,0 1 0,1-1 0,-1 1 0,1 0 0,-1 2 0,2-3 0,-1 1 0,1-1 0,0-1 0,0 1 0,0 0 0,1 0 0,-1 0 0,0 0 0,1-1 0,-1 1 0,1-1 0,-1 1 0,1-1 0,0 0 0,-1 1 0,1-1 0,0 0 0,0 0 0,0 0 0,4 1 0,101 38-1365,-70-28-5461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26T18:34:30.184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5858 344 24575,'-1166'0'0,"900"-14"0,125 3 0,37 5 0,-427-17 0,420 17 0,-192-35 0,81 6 0,-393-54 0,382 47 0,-45-6 0,-552 19 0,777 29 0,25 1 0,-1 1 0,1 2 0,0 0 0,0 2 0,0 1 0,1 1 0,0 2 0,0 0 0,-47 28 0,-143 61 0,121-59 0,-72 29-1365,140-58-5461</inkml:trace>
  <inkml:trace contextRef="#ctx0" brushRef="#br0" timeOffset="1600.56">64 106 24575,'1'1'0,"1"-1"0,-1 1 0,0-1 0,0 1 0,0 0 0,0-1 0,1 1 0,-1 0 0,0 0 0,0 0 0,0 0 0,-1 0 0,1 0 0,0 0 0,0 0 0,0 0 0,-1 0 0,1 1 0,-1-1 0,1 0 0,-1 0 0,1 1 0,-1-1 0,0 0 0,0 0 0,1 1 0,-1-1 0,0 1 0,0-1 0,-1 2 0,0 45 0,-4-31 0,0 0 0,-1 0 0,-1-1 0,0 0 0,-15 23 0,-6 14 0,28-52 0,-1 0 0,1 0 0,-1 0 0,1 0 0,0 0 0,-1 0 0,1 0 0,0 0 0,0 0 0,0 0 0,0 1 0,0-1 0,0 0 0,0 0 0,0 0 0,0 0 0,0 0 0,1 0 0,-1 0 0,0 0 0,1 0 0,-1 0 0,1 0 0,-1 0 0,1 0 0,0 0 0,-1 0 0,1 0 0,0-1 0,0 1 0,-1 0 0,1 0 0,0-1 0,0 1 0,0-1 0,0 1 0,0-1 0,0 1 0,0-1 0,0 1 0,0-1 0,0 0 0,0 1 0,0-1 0,0 0 0,0 0 0,1 0 0,-1 0 0,1 0 0,11 1 0,0 0 0,1-1 0,16-1 0,-18 0 0,72-2-1365,-60 3-5461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26T18:35:23.424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16035 29 24575,'0'4'0,"0"-1"0,-1 0 0,1 0 0,-1 1 0,0-1 0,0 0 0,0 0 0,0 0 0,0 0 0,-1 0 0,0 0 0,1 0 0,-1-1 0,0 1 0,0 0 0,0-1 0,-1 0 0,1 1 0,-1-1 0,-4 3 0,-5 2 0,0 0 0,-1 0 0,-22 7 0,0 1 0,1-1 0,-1-3 0,-1 0 0,0-3 0,0-1 0,-59 4 0,-30 6 0,-332 52 0,137-24 0,-427 30 0,313-40 0,-1115 76-102,-94-102-231,-13 0 152,-845 4 680,1536-16-382,869 3-117,-1126-36 0,1160 30 0,-522-69 0,136 9 0,158 28 0,-228-56 0,341 54 0,-11-2 0,2 8 0,107 17 0,-120-10 0,31 15 0,-127-4 0,-391 16 0,713 0 0,1-1 0,-1-2 0,1 0 0,33-10 0,-5-3-98,-19 4-219,1 2 0,0 1 1,51-4-1,-67 12-6509</inkml:trace>
  <inkml:trace contextRef="#ctx0" brushRef="#br0" timeOffset="1352.54">1 134 24575,'10'1'0,"0"1"0,0-1 0,0 2 0,16 5 0,14 2 0,-15-5 0,-1 0 0,1 1 0,-1 2 0,0 0 0,-1 2 0,36 19 0,-50-23-273,1 0 0,0-1 0,0 0 0,17 5 0,-7-5-6553</inkml:trace>
</inkml: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leandrohenrique@gamail.com" TargetMode="External"/><Relationship Id="rId13" Type="http://schemas.openxmlformats.org/officeDocument/2006/relationships/hyperlink" Target="mailto:neidsonluiz@gmail.com" TargetMode="External"/><Relationship Id="rId18" Type="http://schemas.openxmlformats.org/officeDocument/2006/relationships/hyperlink" Target="mailto:oliviomariano@gmail.com" TargetMode="External"/><Relationship Id="rId26" Type="http://schemas.openxmlformats.org/officeDocument/2006/relationships/hyperlink" Target="mailto:jasielsouza@gamail.com" TargetMode="External"/><Relationship Id="rId3" Type="http://schemas.openxmlformats.org/officeDocument/2006/relationships/hyperlink" Target="mailto:igorsouza@gmail.com" TargetMode="External"/><Relationship Id="rId21" Type="http://schemas.openxmlformats.org/officeDocument/2006/relationships/hyperlink" Target="mailto:titomarcos@gamail.com" TargetMode="External"/><Relationship Id="rId7" Type="http://schemas.openxmlformats.org/officeDocument/2006/relationships/hyperlink" Target="mailto:evelinferreira@gmail.com" TargetMode="External"/><Relationship Id="rId12" Type="http://schemas.openxmlformats.org/officeDocument/2006/relationships/hyperlink" Target="mailto:raissasoares@gamail.com" TargetMode="External"/><Relationship Id="rId17" Type="http://schemas.openxmlformats.org/officeDocument/2006/relationships/hyperlink" Target="mailto:diegohenrique@gmail.com" TargetMode="External"/><Relationship Id="rId25" Type="http://schemas.openxmlformats.org/officeDocument/2006/relationships/hyperlink" Target="mailto:franclinfagundes@gmail.com" TargetMode="External"/><Relationship Id="rId2" Type="http://schemas.openxmlformats.org/officeDocument/2006/relationships/hyperlink" Target="mailto:julianaamaral@gmail.com" TargetMode="External"/><Relationship Id="rId16" Type="http://schemas.openxmlformats.org/officeDocument/2006/relationships/hyperlink" Target="mailto:edsonbrito@gmail.com" TargetMode="External"/><Relationship Id="rId20" Type="http://schemas.openxmlformats.org/officeDocument/2006/relationships/hyperlink" Target="mailto:jonathansilva@gmail.com" TargetMode="External"/><Relationship Id="rId29" Type="http://schemas.openxmlformats.org/officeDocument/2006/relationships/hyperlink" Target="mailto:cristianoaparecido@gmail.com" TargetMode="External"/><Relationship Id="rId1" Type="http://schemas.openxmlformats.org/officeDocument/2006/relationships/hyperlink" Target="mailto:ronaldolima@gmail.com" TargetMode="External"/><Relationship Id="rId6" Type="http://schemas.openxmlformats.org/officeDocument/2006/relationships/hyperlink" Target="mailto:crisluziane@gmail.com" TargetMode="External"/><Relationship Id="rId11" Type="http://schemas.openxmlformats.org/officeDocument/2006/relationships/hyperlink" Target="mailto:camilamendes@gmail.com" TargetMode="External"/><Relationship Id="rId24" Type="http://schemas.openxmlformats.org/officeDocument/2006/relationships/hyperlink" Target="mailto:thiagoaugusto@gamail.com" TargetMode="External"/><Relationship Id="rId5" Type="http://schemas.openxmlformats.org/officeDocument/2006/relationships/hyperlink" Target="mailto:paulosergio@gamail.com" TargetMode="External"/><Relationship Id="rId15" Type="http://schemas.openxmlformats.org/officeDocument/2006/relationships/hyperlink" Target="mailto:geraldopereira@gamail.com" TargetMode="External"/><Relationship Id="rId23" Type="http://schemas.openxmlformats.org/officeDocument/2006/relationships/hyperlink" Target="mailto:joaocarlos@gmail.com" TargetMode="External"/><Relationship Id="rId28" Type="http://schemas.openxmlformats.org/officeDocument/2006/relationships/hyperlink" Target="mailto:rafaeldesousa@gamail.com" TargetMode="External"/><Relationship Id="rId10" Type="http://schemas.openxmlformats.org/officeDocument/2006/relationships/hyperlink" Target="mailto:patriciarosa@gmail.com" TargetMode="External"/><Relationship Id="rId19" Type="http://schemas.openxmlformats.org/officeDocument/2006/relationships/hyperlink" Target="mailto:nayenobre@gmail.com" TargetMode="External"/><Relationship Id="rId4" Type="http://schemas.openxmlformats.org/officeDocument/2006/relationships/hyperlink" Target="mailto:joycecoutinho@gmail.com" TargetMode="External"/><Relationship Id="rId9" Type="http://schemas.openxmlformats.org/officeDocument/2006/relationships/hyperlink" Target="mailto:erikalmeida@gamail.com" TargetMode="External"/><Relationship Id="rId14" Type="http://schemas.openxmlformats.org/officeDocument/2006/relationships/hyperlink" Target="mailto:antonioricardo@gmail.com" TargetMode="External"/><Relationship Id="rId22" Type="http://schemas.openxmlformats.org/officeDocument/2006/relationships/hyperlink" Target="mailto:maikonpereira@gmail.com" TargetMode="External"/><Relationship Id="rId27" Type="http://schemas.openxmlformats.org/officeDocument/2006/relationships/hyperlink" Target="mailto:emillycerqueira@gmail.com" TargetMode="External"/><Relationship Id="rId30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B8AF-6E7A-42F0-9051-016F8329231F}">
  <dimension ref="A1:J33"/>
  <sheetViews>
    <sheetView workbookViewId="0">
      <selection activeCell="J8" sqref="J8"/>
    </sheetView>
  </sheetViews>
  <sheetFormatPr defaultRowHeight="15"/>
  <cols>
    <col min="1" max="1" width="12.42578125" customWidth="1"/>
    <col min="2" max="2" width="22.5703125" customWidth="1"/>
    <col min="3" max="3" width="9.28515625" bestFit="1" customWidth="1"/>
    <col min="4" max="4" width="11.28515625" bestFit="1" customWidth="1"/>
    <col min="5" max="5" width="8.42578125" bestFit="1" customWidth="1"/>
    <col min="6" max="6" width="12.7109375" customWidth="1"/>
    <col min="7" max="7" width="16.7109375" customWidth="1"/>
    <col min="8" max="8" width="13.140625" customWidth="1"/>
    <col min="9" max="9" width="15" bestFit="1" customWidth="1"/>
    <col min="10" max="10" width="18.5703125" customWidth="1"/>
  </cols>
  <sheetData>
    <row r="1" spans="1:10" ht="33">
      <c r="A1" s="44" t="s">
        <v>0</v>
      </c>
      <c r="B1" s="44"/>
      <c r="C1" s="44"/>
      <c r="D1" s="44"/>
      <c r="E1" s="44"/>
      <c r="F1" s="44"/>
      <c r="G1" s="44"/>
      <c r="H1" s="44"/>
    </row>
    <row r="2" spans="1:10">
      <c r="A2" s="1" t="s">
        <v>1</v>
      </c>
      <c r="B2" s="1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4" t="s">
        <v>8</v>
      </c>
    </row>
    <row r="3" spans="1:10">
      <c r="A3" s="5">
        <v>43252</v>
      </c>
      <c r="B3" t="s">
        <v>9</v>
      </c>
      <c r="C3" s="6">
        <v>7</v>
      </c>
      <c r="D3" s="7">
        <v>214.28</v>
      </c>
      <c r="E3" s="8">
        <v>3</v>
      </c>
      <c r="F3" s="7">
        <f>IFERROR(D3/E3,0)</f>
        <v>71.426666666666662</v>
      </c>
      <c r="G3" s="9">
        <f>D3*C3+F3*C3</f>
        <v>1999.9466666666667</v>
      </c>
      <c r="H3" s="10" t="s">
        <v>10</v>
      </c>
      <c r="J3" t="str">
        <f ca="1">_xlfn.FORMULATEXT(F3)</f>
        <v>=SEERRO(D3/E3;0)</v>
      </c>
    </row>
    <row r="4" spans="1:10">
      <c r="A4" s="5">
        <v>43253</v>
      </c>
      <c r="B4" t="s">
        <v>11</v>
      </c>
      <c r="C4" s="6">
        <v>5</v>
      </c>
      <c r="D4" s="7">
        <v>350</v>
      </c>
      <c r="E4" s="8">
        <v>2</v>
      </c>
      <c r="F4" s="7">
        <f t="shared" ref="F4:F32" si="0">IFERROR(D4/E4,0)</f>
        <v>175</v>
      </c>
      <c r="G4" s="9">
        <f t="shared" ref="G4:G32" si="1">D4*C4+F4*C4</f>
        <v>2625</v>
      </c>
      <c r="H4" s="10" t="s">
        <v>12</v>
      </c>
    </row>
    <row r="5" spans="1:10">
      <c r="A5" s="5">
        <v>43254</v>
      </c>
      <c r="B5" t="s">
        <v>13</v>
      </c>
      <c r="C5" s="6">
        <v>14</v>
      </c>
      <c r="D5" s="7">
        <v>178.57</v>
      </c>
      <c r="E5" s="8">
        <v>0</v>
      </c>
      <c r="F5" s="7">
        <f t="shared" si="0"/>
        <v>0</v>
      </c>
      <c r="G5" s="9">
        <f t="shared" si="1"/>
        <v>2499.98</v>
      </c>
      <c r="H5" s="10" t="s">
        <v>14</v>
      </c>
    </row>
    <row r="6" spans="1:10">
      <c r="A6" s="5">
        <v>43255</v>
      </c>
      <c r="B6" t="s">
        <v>15</v>
      </c>
      <c r="C6" s="6">
        <v>10</v>
      </c>
      <c r="D6" s="7">
        <v>220</v>
      </c>
      <c r="E6" s="8">
        <v>3</v>
      </c>
      <c r="F6" s="7">
        <f t="shared" si="0"/>
        <v>73.333333333333329</v>
      </c>
      <c r="G6" s="9">
        <f t="shared" si="1"/>
        <v>2933.333333333333</v>
      </c>
      <c r="H6" s="10" t="s">
        <v>16</v>
      </c>
    </row>
    <row r="7" spans="1:10">
      <c r="A7" s="5">
        <v>43256</v>
      </c>
      <c r="B7" t="s">
        <v>17</v>
      </c>
      <c r="C7" s="6">
        <v>4</v>
      </c>
      <c r="D7" s="7">
        <v>587.5</v>
      </c>
      <c r="E7" s="8">
        <v>3</v>
      </c>
      <c r="F7" s="7">
        <f t="shared" si="0"/>
        <v>195.83333333333334</v>
      </c>
      <c r="G7" s="9">
        <f t="shared" si="1"/>
        <v>3133.3333333333335</v>
      </c>
      <c r="H7" s="10" t="s">
        <v>10</v>
      </c>
    </row>
    <row r="8" spans="1:10">
      <c r="A8" s="5">
        <v>43257</v>
      </c>
      <c r="B8" t="s">
        <v>18</v>
      </c>
      <c r="C8" s="6">
        <v>8</v>
      </c>
      <c r="D8" s="7">
        <v>287.5</v>
      </c>
      <c r="E8" s="8">
        <v>2</v>
      </c>
      <c r="F8" s="7">
        <f t="shared" si="0"/>
        <v>143.75</v>
      </c>
      <c r="G8" s="9">
        <f t="shared" si="1"/>
        <v>3450</v>
      </c>
      <c r="H8" s="10" t="s">
        <v>12</v>
      </c>
    </row>
    <row r="9" spans="1:10">
      <c r="A9" s="5">
        <v>43258</v>
      </c>
      <c r="B9" t="s">
        <v>19</v>
      </c>
      <c r="C9" s="6">
        <v>6</v>
      </c>
      <c r="D9" s="7">
        <v>300</v>
      </c>
      <c r="E9" s="8">
        <v>0</v>
      </c>
      <c r="F9" s="7">
        <f t="shared" si="0"/>
        <v>0</v>
      </c>
      <c r="G9" s="9">
        <f t="shared" si="1"/>
        <v>1800</v>
      </c>
      <c r="H9" s="10" t="s">
        <v>14</v>
      </c>
    </row>
    <row r="10" spans="1:10">
      <c r="A10" s="5">
        <v>43259</v>
      </c>
      <c r="B10" t="s">
        <v>20</v>
      </c>
      <c r="C10" s="6">
        <v>3</v>
      </c>
      <c r="D10" s="7">
        <v>300</v>
      </c>
      <c r="E10" s="8">
        <v>3</v>
      </c>
      <c r="F10" s="7">
        <f t="shared" si="0"/>
        <v>100</v>
      </c>
      <c r="G10" s="9">
        <f t="shared" si="1"/>
        <v>1200</v>
      </c>
      <c r="H10" s="10" t="s">
        <v>16</v>
      </c>
    </row>
    <row r="11" spans="1:10">
      <c r="A11" s="5">
        <v>43260</v>
      </c>
      <c r="B11" t="s">
        <v>21</v>
      </c>
      <c r="C11" s="6">
        <v>12</v>
      </c>
      <c r="D11" s="7">
        <v>233.33</v>
      </c>
      <c r="E11" s="8">
        <v>3</v>
      </c>
      <c r="F11" s="7">
        <f t="shared" si="0"/>
        <v>77.776666666666671</v>
      </c>
      <c r="G11" s="9">
        <f t="shared" si="1"/>
        <v>3733.28</v>
      </c>
      <c r="H11" s="10" t="s">
        <v>10</v>
      </c>
    </row>
    <row r="12" spans="1:10">
      <c r="A12" s="5">
        <v>43261</v>
      </c>
      <c r="B12" t="s">
        <v>22</v>
      </c>
      <c r="C12" s="6">
        <v>9</v>
      </c>
      <c r="D12" s="7">
        <v>166.66</v>
      </c>
      <c r="E12" s="8">
        <v>2</v>
      </c>
      <c r="F12" s="7">
        <f t="shared" si="0"/>
        <v>83.33</v>
      </c>
      <c r="G12" s="9">
        <f t="shared" si="1"/>
        <v>2249.91</v>
      </c>
      <c r="H12" s="10" t="s">
        <v>12</v>
      </c>
    </row>
    <row r="13" spans="1:10">
      <c r="A13" s="5">
        <v>43262</v>
      </c>
      <c r="B13" t="s">
        <v>23</v>
      </c>
      <c r="C13" s="6">
        <v>7</v>
      </c>
      <c r="D13" s="7">
        <v>250</v>
      </c>
      <c r="E13" s="8">
        <v>0</v>
      </c>
      <c r="F13" s="7">
        <f t="shared" si="0"/>
        <v>0</v>
      </c>
      <c r="G13" s="9">
        <f t="shared" si="1"/>
        <v>1750</v>
      </c>
      <c r="H13" s="10" t="s">
        <v>14</v>
      </c>
    </row>
    <row r="14" spans="1:10">
      <c r="A14" s="5">
        <v>43263</v>
      </c>
      <c r="B14" t="s">
        <v>24</v>
      </c>
      <c r="C14" s="6">
        <v>4</v>
      </c>
      <c r="D14" s="7">
        <v>587.5</v>
      </c>
      <c r="E14" s="8">
        <v>3</v>
      </c>
      <c r="F14" s="7">
        <f t="shared" si="0"/>
        <v>195.83333333333334</v>
      </c>
      <c r="G14" s="9">
        <f t="shared" si="1"/>
        <v>3133.3333333333335</v>
      </c>
      <c r="H14" s="10" t="s">
        <v>16</v>
      </c>
    </row>
    <row r="15" spans="1:10">
      <c r="A15" s="5">
        <v>43264</v>
      </c>
      <c r="B15" t="s">
        <v>25</v>
      </c>
      <c r="C15" s="6">
        <v>7</v>
      </c>
      <c r="D15" s="7">
        <v>314.27999999999997</v>
      </c>
      <c r="E15" s="8">
        <v>3</v>
      </c>
      <c r="F15" s="7">
        <f t="shared" si="0"/>
        <v>104.75999999999999</v>
      </c>
      <c r="G15" s="9">
        <f t="shared" si="1"/>
        <v>2933.2799999999997</v>
      </c>
      <c r="H15" s="10" t="s">
        <v>10</v>
      </c>
    </row>
    <row r="16" spans="1:10">
      <c r="A16" s="5">
        <v>43265</v>
      </c>
      <c r="B16" t="s">
        <v>26</v>
      </c>
      <c r="C16" s="6">
        <v>5</v>
      </c>
      <c r="D16" s="7">
        <v>470</v>
      </c>
      <c r="E16" s="8">
        <v>2</v>
      </c>
      <c r="F16" s="7">
        <f t="shared" si="0"/>
        <v>235</v>
      </c>
      <c r="G16" s="9">
        <f t="shared" si="1"/>
        <v>3525</v>
      </c>
      <c r="H16" s="10" t="s">
        <v>12</v>
      </c>
    </row>
    <row r="17" spans="1:8">
      <c r="A17" s="5">
        <v>43266</v>
      </c>
      <c r="B17" t="s">
        <v>27</v>
      </c>
      <c r="C17" s="6">
        <v>14</v>
      </c>
      <c r="D17" s="7">
        <v>164.28</v>
      </c>
      <c r="E17" s="8">
        <v>0</v>
      </c>
      <c r="F17" s="7">
        <f t="shared" si="0"/>
        <v>0</v>
      </c>
      <c r="G17" s="9">
        <f t="shared" si="1"/>
        <v>2299.92</v>
      </c>
      <c r="H17" s="10" t="s">
        <v>14</v>
      </c>
    </row>
    <row r="18" spans="1:8">
      <c r="A18" s="5">
        <v>43267</v>
      </c>
      <c r="B18" t="s">
        <v>28</v>
      </c>
      <c r="C18" s="6">
        <v>10</v>
      </c>
      <c r="D18" s="7">
        <v>180</v>
      </c>
      <c r="E18" s="8">
        <v>3</v>
      </c>
      <c r="F18" s="7">
        <f t="shared" si="0"/>
        <v>60</v>
      </c>
      <c r="G18" s="9">
        <f t="shared" si="1"/>
        <v>2400</v>
      </c>
      <c r="H18" s="10" t="s">
        <v>16</v>
      </c>
    </row>
    <row r="19" spans="1:8">
      <c r="A19" s="5">
        <v>43268</v>
      </c>
      <c r="B19" t="s">
        <v>29</v>
      </c>
      <c r="C19" s="6">
        <v>4</v>
      </c>
      <c r="D19" s="7">
        <v>225</v>
      </c>
      <c r="E19" s="8">
        <v>3</v>
      </c>
      <c r="F19" s="7">
        <f t="shared" si="0"/>
        <v>75</v>
      </c>
      <c r="G19" s="9">
        <f t="shared" si="1"/>
        <v>1200</v>
      </c>
      <c r="H19" s="10" t="s">
        <v>10</v>
      </c>
    </row>
    <row r="20" spans="1:8">
      <c r="A20" s="5">
        <v>43269</v>
      </c>
      <c r="B20" t="s">
        <v>30</v>
      </c>
      <c r="C20" s="6">
        <v>8</v>
      </c>
      <c r="D20" s="7">
        <v>350</v>
      </c>
      <c r="E20" s="8">
        <v>2</v>
      </c>
      <c r="F20" s="7">
        <f t="shared" si="0"/>
        <v>175</v>
      </c>
      <c r="G20" s="9">
        <f t="shared" si="1"/>
        <v>4200</v>
      </c>
      <c r="H20" s="10" t="s">
        <v>12</v>
      </c>
    </row>
    <row r="21" spans="1:8">
      <c r="A21" s="5">
        <v>43270</v>
      </c>
      <c r="B21" t="s">
        <v>31</v>
      </c>
      <c r="C21" s="6">
        <v>6</v>
      </c>
      <c r="D21" s="7">
        <v>250</v>
      </c>
      <c r="E21" s="8">
        <v>0</v>
      </c>
      <c r="F21" s="7">
        <f t="shared" si="0"/>
        <v>0</v>
      </c>
      <c r="G21" s="9">
        <f t="shared" si="1"/>
        <v>1500</v>
      </c>
      <c r="H21" s="10" t="s">
        <v>14</v>
      </c>
    </row>
    <row r="22" spans="1:8">
      <c r="A22" s="5">
        <v>43271</v>
      </c>
      <c r="B22" t="s">
        <v>32</v>
      </c>
      <c r="C22" s="6">
        <v>3</v>
      </c>
      <c r="D22" s="7">
        <v>583.33333333333303</v>
      </c>
      <c r="E22" s="8">
        <v>3</v>
      </c>
      <c r="F22" s="7">
        <f t="shared" si="0"/>
        <v>194.44444444444434</v>
      </c>
      <c r="G22" s="9">
        <f t="shared" si="1"/>
        <v>2333.3333333333321</v>
      </c>
      <c r="H22" s="10" t="s">
        <v>16</v>
      </c>
    </row>
    <row r="23" spans="1:8">
      <c r="A23" s="5">
        <v>43272</v>
      </c>
      <c r="B23" t="s">
        <v>33</v>
      </c>
      <c r="C23" s="6">
        <v>12</v>
      </c>
      <c r="D23" s="7">
        <v>208.33</v>
      </c>
      <c r="E23" s="8">
        <v>3</v>
      </c>
      <c r="F23" s="7">
        <f t="shared" si="0"/>
        <v>69.443333333333342</v>
      </c>
      <c r="G23" s="9">
        <f t="shared" si="1"/>
        <v>3333.28</v>
      </c>
      <c r="H23" s="10" t="s">
        <v>10</v>
      </c>
    </row>
    <row r="24" spans="1:8">
      <c r="A24" s="5">
        <v>43273</v>
      </c>
      <c r="B24" t="s">
        <v>34</v>
      </c>
      <c r="C24" s="6">
        <v>9</v>
      </c>
      <c r="D24" s="7">
        <v>244.44</v>
      </c>
      <c r="E24" s="8">
        <v>2</v>
      </c>
      <c r="F24" s="7">
        <f t="shared" si="0"/>
        <v>122.22</v>
      </c>
      <c r="G24" s="9">
        <f t="shared" si="1"/>
        <v>3299.94</v>
      </c>
      <c r="H24" s="10" t="s">
        <v>12</v>
      </c>
    </row>
    <row r="25" spans="1:8">
      <c r="A25" s="5">
        <v>43274</v>
      </c>
      <c r="B25" t="s">
        <v>35</v>
      </c>
      <c r="C25" s="6">
        <v>7</v>
      </c>
      <c r="D25" s="7">
        <v>335.71</v>
      </c>
      <c r="E25" s="8">
        <v>0</v>
      </c>
      <c r="F25" s="7">
        <f t="shared" si="0"/>
        <v>0</v>
      </c>
      <c r="G25" s="9">
        <f t="shared" si="1"/>
        <v>2349.9699999999998</v>
      </c>
      <c r="H25" s="10" t="s">
        <v>14</v>
      </c>
    </row>
    <row r="26" spans="1:8">
      <c r="A26" s="5">
        <v>43275</v>
      </c>
      <c r="B26" t="s">
        <v>36</v>
      </c>
      <c r="C26" s="6">
        <v>4</v>
      </c>
      <c r="D26" s="7">
        <v>575</v>
      </c>
      <c r="E26" s="8">
        <v>3</v>
      </c>
      <c r="F26" s="7">
        <f t="shared" si="0"/>
        <v>191.66666666666666</v>
      </c>
      <c r="G26" s="9">
        <f t="shared" si="1"/>
        <v>3066.6666666666665</v>
      </c>
      <c r="H26" s="10" t="s">
        <v>16</v>
      </c>
    </row>
    <row r="27" spans="1:8">
      <c r="A27" s="5">
        <v>43276</v>
      </c>
      <c r="B27" t="s">
        <v>37</v>
      </c>
      <c r="C27" s="6">
        <v>7</v>
      </c>
      <c r="D27" s="7">
        <v>257.14</v>
      </c>
      <c r="E27" s="8">
        <v>3</v>
      </c>
      <c r="F27" s="7">
        <f t="shared" si="0"/>
        <v>85.713333333333324</v>
      </c>
      <c r="G27" s="9">
        <f t="shared" si="1"/>
        <v>2399.9733333333334</v>
      </c>
      <c r="H27" s="10" t="s">
        <v>10</v>
      </c>
    </row>
    <row r="28" spans="1:8">
      <c r="A28" s="5">
        <v>43277</v>
      </c>
      <c r="B28" t="s">
        <v>38</v>
      </c>
      <c r="C28" s="6">
        <v>5</v>
      </c>
      <c r="D28" s="7">
        <v>180</v>
      </c>
      <c r="E28" s="8">
        <v>2</v>
      </c>
      <c r="F28" s="7">
        <f t="shared" si="0"/>
        <v>90</v>
      </c>
      <c r="G28" s="9">
        <f t="shared" si="1"/>
        <v>1350</v>
      </c>
      <c r="H28" s="10" t="s">
        <v>12</v>
      </c>
    </row>
    <row r="29" spans="1:8">
      <c r="A29" s="5">
        <v>43278</v>
      </c>
      <c r="B29" t="s">
        <v>39</v>
      </c>
      <c r="C29" s="6">
        <v>14</v>
      </c>
      <c r="D29" s="7">
        <v>200</v>
      </c>
      <c r="E29" s="8">
        <v>0</v>
      </c>
      <c r="F29" s="7">
        <f t="shared" si="0"/>
        <v>0</v>
      </c>
      <c r="G29" s="9">
        <f t="shared" si="1"/>
        <v>2800</v>
      </c>
      <c r="H29" s="10" t="s">
        <v>14</v>
      </c>
    </row>
    <row r="30" spans="1:8">
      <c r="A30" s="5">
        <v>43279</v>
      </c>
      <c r="B30" t="s">
        <v>40</v>
      </c>
      <c r="C30" s="6">
        <v>10</v>
      </c>
      <c r="D30" s="7">
        <v>150</v>
      </c>
      <c r="E30" s="8">
        <v>3</v>
      </c>
      <c r="F30" s="7">
        <f t="shared" si="0"/>
        <v>50</v>
      </c>
      <c r="G30" s="9">
        <f t="shared" si="1"/>
        <v>2000</v>
      </c>
      <c r="H30" s="10" t="s">
        <v>16</v>
      </c>
    </row>
    <row r="31" spans="1:8">
      <c r="A31" s="5">
        <v>43280</v>
      </c>
      <c r="B31" t="s">
        <v>41</v>
      </c>
      <c r="C31" s="6">
        <v>4</v>
      </c>
      <c r="D31" s="7">
        <v>437.5</v>
      </c>
      <c r="E31" s="8">
        <v>3</v>
      </c>
      <c r="F31" s="7">
        <f t="shared" si="0"/>
        <v>145.83333333333334</v>
      </c>
      <c r="G31" s="9">
        <f t="shared" si="1"/>
        <v>2333.3333333333335</v>
      </c>
      <c r="H31" s="10" t="s">
        <v>10</v>
      </c>
    </row>
    <row r="32" spans="1:8">
      <c r="A32" s="5">
        <v>43281</v>
      </c>
      <c r="B32" t="s">
        <v>42</v>
      </c>
      <c r="C32" s="6">
        <v>8</v>
      </c>
      <c r="D32" s="7">
        <v>312.5</v>
      </c>
      <c r="E32" s="8">
        <v>0</v>
      </c>
      <c r="F32" s="7">
        <f t="shared" si="0"/>
        <v>0</v>
      </c>
      <c r="G32" s="9">
        <f t="shared" si="1"/>
        <v>2500</v>
      </c>
      <c r="H32" s="10" t="s">
        <v>12</v>
      </c>
    </row>
    <row r="33" spans="3:8">
      <c r="C33" s="6"/>
      <c r="D33" s="11"/>
      <c r="E33" s="8"/>
      <c r="F33" s="11"/>
      <c r="G33" s="7"/>
      <c r="H33" s="10"/>
    </row>
  </sheetData>
  <mergeCells count="1">
    <mergeCell ref="A1:H1"/>
  </mergeCells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BF885-1255-4D2B-879C-441258D4060C}">
  <dimension ref="A1:L14"/>
  <sheetViews>
    <sheetView tabSelected="1" workbookViewId="0">
      <selection activeCell="H12" sqref="H12"/>
    </sheetView>
  </sheetViews>
  <sheetFormatPr defaultRowHeight="15"/>
  <cols>
    <col min="1" max="1" width="6" customWidth="1"/>
    <col min="2" max="2" width="15.7109375" customWidth="1"/>
    <col min="3" max="3" width="13.42578125" customWidth="1"/>
    <col min="4" max="4" width="16.140625" customWidth="1"/>
    <col min="5" max="5" width="11.42578125" customWidth="1"/>
    <col min="6" max="6" width="18.85546875" customWidth="1"/>
    <col min="7" max="7" width="3.7109375" customWidth="1"/>
    <col min="8" max="8" width="18.5703125" customWidth="1"/>
    <col min="9" max="9" width="13.85546875" customWidth="1"/>
  </cols>
  <sheetData>
    <row r="1" spans="1:12" ht="33">
      <c r="A1" s="45" t="s">
        <v>190</v>
      </c>
      <c r="B1" s="45"/>
      <c r="C1" s="45"/>
      <c r="D1" s="45"/>
      <c r="E1" s="45"/>
      <c r="F1" s="45"/>
    </row>
    <row r="2" spans="1:12">
      <c r="A2" s="1" t="s">
        <v>191</v>
      </c>
      <c r="B2" s="1" t="s">
        <v>192</v>
      </c>
      <c r="C2" s="1" t="s">
        <v>193</v>
      </c>
      <c r="D2" s="1" t="s">
        <v>209</v>
      </c>
      <c r="E2" s="1" t="s">
        <v>194</v>
      </c>
      <c r="F2" s="1" t="s">
        <v>7</v>
      </c>
      <c r="H2" s="48" t="s">
        <v>208</v>
      </c>
      <c r="I2" s="49"/>
    </row>
    <row r="3" spans="1:12">
      <c r="A3" s="22">
        <v>1</v>
      </c>
      <c r="B3" s="23" t="s">
        <v>196</v>
      </c>
      <c r="C3" s="24">
        <v>6999</v>
      </c>
      <c r="D3" s="38">
        <f>HLOOKUP(C3,$I$8:$L$9,2)</f>
        <v>0.05</v>
      </c>
      <c r="E3" s="25">
        <v>17</v>
      </c>
      <c r="F3" s="26">
        <f>C3*E3</f>
        <v>118983</v>
      </c>
      <c r="H3" s="39">
        <v>0</v>
      </c>
      <c r="I3" s="40">
        <v>0.2</v>
      </c>
    </row>
    <row r="4" spans="1:12">
      <c r="A4" s="28">
        <v>2</v>
      </c>
      <c r="B4" s="29" t="s">
        <v>197</v>
      </c>
      <c r="C4" s="30">
        <v>9799</v>
      </c>
      <c r="D4" s="38">
        <f t="shared" ref="D4:D13" si="0">HLOOKUP(C4,$I$8:$L$9,2)</f>
        <v>0.05</v>
      </c>
      <c r="E4" s="31">
        <v>7</v>
      </c>
      <c r="F4" s="32">
        <f>C4*E4</f>
        <v>68593</v>
      </c>
      <c r="H4" s="41">
        <v>100</v>
      </c>
      <c r="I4" s="40">
        <v>0.15</v>
      </c>
    </row>
    <row r="5" spans="1:12">
      <c r="A5" s="22">
        <v>3</v>
      </c>
      <c r="B5" s="23" t="s">
        <v>198</v>
      </c>
      <c r="C5" s="24">
        <v>32.46</v>
      </c>
      <c r="D5" s="38">
        <f t="shared" si="0"/>
        <v>0.2</v>
      </c>
      <c r="E5" s="25">
        <v>15</v>
      </c>
      <c r="F5" s="26">
        <f t="shared" ref="F5:F12" si="1">PRODUCT(C5,E5)</f>
        <v>486.90000000000003</v>
      </c>
      <c r="H5" s="41">
        <v>500</v>
      </c>
      <c r="I5" s="40">
        <v>0.1</v>
      </c>
    </row>
    <row r="6" spans="1:12">
      <c r="A6" s="28">
        <v>4</v>
      </c>
      <c r="B6" s="29" t="s">
        <v>199</v>
      </c>
      <c r="C6" s="30">
        <v>25.95</v>
      </c>
      <c r="D6" s="38">
        <f t="shared" si="0"/>
        <v>0.2</v>
      </c>
      <c r="E6" s="31">
        <v>16</v>
      </c>
      <c r="F6" s="32">
        <f t="shared" si="1"/>
        <v>415.2</v>
      </c>
      <c r="H6" s="41">
        <v>1000</v>
      </c>
      <c r="I6" s="40">
        <v>0.05</v>
      </c>
    </row>
    <row r="7" spans="1:12">
      <c r="A7" s="22">
        <v>5</v>
      </c>
      <c r="B7" s="23" t="s">
        <v>200</v>
      </c>
      <c r="C7" s="24">
        <v>345</v>
      </c>
      <c r="D7" s="38">
        <f t="shared" si="0"/>
        <v>0.15</v>
      </c>
      <c r="E7" s="25">
        <v>12</v>
      </c>
      <c r="F7" s="26">
        <f t="shared" si="1"/>
        <v>4140</v>
      </c>
      <c r="H7" s="37"/>
      <c r="I7" s="37"/>
    </row>
    <row r="8" spans="1:12">
      <c r="A8" s="28">
        <v>6</v>
      </c>
      <c r="B8" s="29" t="s">
        <v>201</v>
      </c>
      <c r="C8" s="30">
        <v>850</v>
      </c>
      <c r="D8" s="38">
        <f t="shared" si="0"/>
        <v>0.1</v>
      </c>
      <c r="E8" s="31">
        <v>5</v>
      </c>
      <c r="F8" s="32">
        <f t="shared" si="1"/>
        <v>4250</v>
      </c>
      <c r="H8" s="50" t="s">
        <v>208</v>
      </c>
      <c r="I8" s="42">
        <v>0</v>
      </c>
      <c r="J8" s="42">
        <v>100</v>
      </c>
      <c r="K8" s="42">
        <v>500</v>
      </c>
      <c r="L8" s="42">
        <v>1000</v>
      </c>
    </row>
    <row r="9" spans="1:12">
      <c r="A9" s="22">
        <v>7</v>
      </c>
      <c r="B9" s="23" t="s">
        <v>202</v>
      </c>
      <c r="C9" s="24">
        <v>4299</v>
      </c>
      <c r="D9" s="38">
        <f t="shared" si="0"/>
        <v>0.05</v>
      </c>
      <c r="E9" s="25">
        <v>23</v>
      </c>
      <c r="F9" s="26">
        <f t="shared" si="1"/>
        <v>98877</v>
      </c>
      <c r="H9" s="51"/>
      <c r="I9" s="40">
        <v>0.2</v>
      </c>
      <c r="J9" s="40">
        <v>0.15</v>
      </c>
      <c r="K9" s="40">
        <v>0.1</v>
      </c>
      <c r="L9" s="40">
        <v>0.05</v>
      </c>
    </row>
    <row r="10" spans="1:12">
      <c r="A10" s="28">
        <v>8</v>
      </c>
      <c r="B10" s="29" t="s">
        <v>203</v>
      </c>
      <c r="C10" s="30">
        <v>1309.9000000000001</v>
      </c>
      <c r="D10" s="38">
        <f t="shared" si="0"/>
        <v>0.05</v>
      </c>
      <c r="E10" s="31">
        <v>12</v>
      </c>
      <c r="F10" s="32">
        <f t="shared" si="1"/>
        <v>15718.800000000001</v>
      </c>
    </row>
    <row r="11" spans="1:12">
      <c r="A11" s="22">
        <v>9</v>
      </c>
      <c r="B11" s="23" t="s">
        <v>204</v>
      </c>
      <c r="C11" s="24">
        <v>479.9</v>
      </c>
      <c r="D11" s="38">
        <f t="shared" si="0"/>
        <v>0.15</v>
      </c>
      <c r="E11" s="25">
        <v>9</v>
      </c>
      <c r="F11" s="26">
        <f t="shared" si="1"/>
        <v>4319.0999999999995</v>
      </c>
    </row>
    <row r="12" spans="1:12">
      <c r="A12" s="28">
        <v>10</v>
      </c>
      <c r="B12" s="29" t="s">
        <v>205</v>
      </c>
      <c r="C12" s="30">
        <v>196.9</v>
      </c>
      <c r="D12" s="38">
        <f t="shared" si="0"/>
        <v>0.15</v>
      </c>
      <c r="E12" s="31">
        <v>7</v>
      </c>
      <c r="F12" s="32">
        <f t="shared" si="1"/>
        <v>1378.3</v>
      </c>
    </row>
    <row r="13" spans="1:12">
      <c r="A13" s="46" t="s">
        <v>206</v>
      </c>
      <c r="B13" s="47"/>
      <c r="C13" s="33"/>
      <c r="D13" s="38">
        <f t="shared" si="0"/>
        <v>0.2</v>
      </c>
      <c r="E13" s="34">
        <f>SUM(E3:E12)</f>
        <v>123</v>
      </c>
      <c r="F13" s="35">
        <f>SUM(F3:F12)</f>
        <v>317161.29999999993</v>
      </c>
    </row>
    <row r="14" spans="1:12">
      <c r="H14" s="36"/>
      <c r="I14" s="37"/>
    </row>
  </sheetData>
  <mergeCells count="4">
    <mergeCell ref="A1:F1"/>
    <mergeCell ref="H2:I2"/>
    <mergeCell ref="H8:H9"/>
    <mergeCell ref="A13:B1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4C046-ED6B-457E-89B6-D6CBFB11214D}">
  <dimension ref="A1:K34"/>
  <sheetViews>
    <sheetView workbookViewId="0">
      <selection activeCell="K4" sqref="K4"/>
    </sheetView>
  </sheetViews>
  <sheetFormatPr defaultRowHeight="15"/>
  <cols>
    <col min="1" max="1" width="12.42578125" customWidth="1"/>
    <col min="2" max="2" width="22.5703125" customWidth="1"/>
    <col min="3" max="3" width="9.28515625" bestFit="1" customWidth="1"/>
    <col min="4" max="4" width="11.28515625" bestFit="1" customWidth="1"/>
    <col min="5" max="5" width="8.42578125" bestFit="1" customWidth="1"/>
    <col min="6" max="6" width="12.7109375" customWidth="1"/>
    <col min="7" max="7" width="16.7109375" customWidth="1"/>
    <col min="8" max="8" width="13" customWidth="1"/>
    <col min="9" max="9" width="13.140625" customWidth="1"/>
    <col min="11" max="11" width="26.140625" customWidth="1"/>
  </cols>
  <sheetData>
    <row r="1" spans="1:11" ht="33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11">
      <c r="A2" s="1" t="s">
        <v>1</v>
      </c>
      <c r="B2" s="1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3" t="s">
        <v>43</v>
      </c>
      <c r="I2" s="4" t="s">
        <v>8</v>
      </c>
    </row>
    <row r="3" spans="1:11">
      <c r="A3" s="5">
        <v>43252</v>
      </c>
      <c r="B3" t="s">
        <v>9</v>
      </c>
      <c r="C3" s="6">
        <v>7</v>
      </c>
      <c r="D3" s="7">
        <v>214.28</v>
      </c>
      <c r="E3" s="8">
        <v>3</v>
      </c>
      <c r="F3" s="7">
        <f>IFERROR(D3/E3,0)</f>
        <v>71.426666666666662</v>
      </c>
      <c r="G3" s="9">
        <f>D3*C3+F3*C3</f>
        <v>1999.9466666666667</v>
      </c>
      <c r="H3" s="8">
        <f>_xlfn.RANK.EQ(G3,G3:G32)</f>
        <v>24</v>
      </c>
      <c r="I3" s="10" t="s">
        <v>10</v>
      </c>
      <c r="K3" t="str">
        <f ca="1">_xlfn.FORMULATEXT(H3)</f>
        <v>=ORDEM.EQ(G3;G3:G32)</v>
      </c>
    </row>
    <row r="4" spans="1:11">
      <c r="A4" s="5">
        <v>43253</v>
      </c>
      <c r="B4" t="s">
        <v>11</v>
      </c>
      <c r="C4" s="6">
        <v>5</v>
      </c>
      <c r="D4" s="7">
        <v>350</v>
      </c>
      <c r="E4" s="8">
        <v>2</v>
      </c>
      <c r="F4" s="7">
        <f t="shared" ref="F4:F32" si="0">IFERROR(D4/E4,0)</f>
        <v>175</v>
      </c>
      <c r="G4" s="9">
        <f t="shared" ref="G4:G32" si="1">D4*C4+F4*C4</f>
        <v>2625</v>
      </c>
      <c r="H4" s="8">
        <f t="shared" ref="H4:H32" si="2">_xlfn.RANK.EQ(G4,G4:G33)</f>
        <v>13</v>
      </c>
      <c r="I4" s="10" t="s">
        <v>12</v>
      </c>
    </row>
    <row r="5" spans="1:11">
      <c r="A5" s="5">
        <v>43254</v>
      </c>
      <c r="B5" t="s">
        <v>13</v>
      </c>
      <c r="C5" s="6">
        <v>14</v>
      </c>
      <c r="D5" s="7">
        <v>178.57</v>
      </c>
      <c r="E5" s="8">
        <v>0</v>
      </c>
      <c r="F5" s="7">
        <f t="shared" si="0"/>
        <v>0</v>
      </c>
      <c r="G5" s="9">
        <f t="shared" si="1"/>
        <v>2499.98</v>
      </c>
      <c r="H5" s="8">
        <f t="shared" si="2"/>
        <v>14</v>
      </c>
      <c r="I5" s="10" t="s">
        <v>14</v>
      </c>
    </row>
    <row r="6" spans="1:11">
      <c r="A6" s="5">
        <v>43255</v>
      </c>
      <c r="B6" t="s">
        <v>15</v>
      </c>
      <c r="C6" s="6">
        <v>10</v>
      </c>
      <c r="D6" s="7">
        <v>220</v>
      </c>
      <c r="E6" s="8">
        <v>3</v>
      </c>
      <c r="F6" s="7">
        <f t="shared" si="0"/>
        <v>73.333333333333329</v>
      </c>
      <c r="G6" s="9">
        <f t="shared" si="1"/>
        <v>2933.333333333333</v>
      </c>
      <c r="H6" s="8">
        <f t="shared" si="2"/>
        <v>10</v>
      </c>
      <c r="I6" s="10" t="s">
        <v>16</v>
      </c>
    </row>
    <row r="7" spans="1:11">
      <c r="A7" s="5">
        <v>43256</v>
      </c>
      <c r="B7" t="s">
        <v>17</v>
      </c>
      <c r="C7" s="6">
        <v>4</v>
      </c>
      <c r="D7" s="7">
        <v>587.5</v>
      </c>
      <c r="E7" s="8">
        <v>3</v>
      </c>
      <c r="F7" s="7">
        <f t="shared" si="0"/>
        <v>195.83333333333334</v>
      </c>
      <c r="G7" s="9">
        <f t="shared" si="1"/>
        <v>3133.3333333333335</v>
      </c>
      <c r="H7" s="8">
        <f t="shared" si="2"/>
        <v>7</v>
      </c>
      <c r="I7" s="10" t="s">
        <v>10</v>
      </c>
    </row>
    <row r="8" spans="1:11">
      <c r="A8" s="5">
        <v>43257</v>
      </c>
      <c r="B8" t="s">
        <v>18</v>
      </c>
      <c r="C8" s="6">
        <v>8</v>
      </c>
      <c r="D8" s="7">
        <v>287.5</v>
      </c>
      <c r="E8" s="8">
        <v>2</v>
      </c>
      <c r="F8" s="7">
        <f t="shared" si="0"/>
        <v>143.75</v>
      </c>
      <c r="G8" s="9">
        <f t="shared" si="1"/>
        <v>3450</v>
      </c>
      <c r="H8" s="8">
        <f t="shared" si="2"/>
        <v>4</v>
      </c>
      <c r="I8" s="10" t="s">
        <v>12</v>
      </c>
    </row>
    <row r="9" spans="1:11">
      <c r="A9" s="5">
        <v>43258</v>
      </c>
      <c r="B9" t="s">
        <v>19</v>
      </c>
      <c r="C9" s="6">
        <v>6</v>
      </c>
      <c r="D9" s="7">
        <v>300</v>
      </c>
      <c r="E9" s="8">
        <v>0</v>
      </c>
      <c r="F9" s="7">
        <f t="shared" si="0"/>
        <v>0</v>
      </c>
      <c r="G9" s="9">
        <f t="shared" si="1"/>
        <v>1800</v>
      </c>
      <c r="H9" s="8">
        <f t="shared" si="2"/>
        <v>19</v>
      </c>
      <c r="I9" s="10" t="s">
        <v>14</v>
      </c>
    </row>
    <row r="10" spans="1:11">
      <c r="A10" s="5">
        <v>43259</v>
      </c>
      <c r="B10" t="s">
        <v>20</v>
      </c>
      <c r="C10" s="6">
        <v>3</v>
      </c>
      <c r="D10" s="7">
        <v>300</v>
      </c>
      <c r="E10" s="8">
        <v>3</v>
      </c>
      <c r="F10" s="7">
        <f t="shared" si="0"/>
        <v>100</v>
      </c>
      <c r="G10" s="9">
        <f t="shared" si="1"/>
        <v>1200</v>
      </c>
      <c r="H10" s="8">
        <f t="shared" si="2"/>
        <v>22</v>
      </c>
      <c r="I10" s="10" t="s">
        <v>16</v>
      </c>
    </row>
    <row r="11" spans="1:11">
      <c r="A11" s="5">
        <v>43260</v>
      </c>
      <c r="B11" t="s">
        <v>21</v>
      </c>
      <c r="C11" s="6">
        <v>12</v>
      </c>
      <c r="D11" s="7">
        <v>233.33</v>
      </c>
      <c r="E11" s="8">
        <v>3</v>
      </c>
      <c r="F11" s="7">
        <f t="shared" si="0"/>
        <v>77.776666666666671</v>
      </c>
      <c r="G11" s="9">
        <f t="shared" si="1"/>
        <v>3733.28</v>
      </c>
      <c r="H11" s="8">
        <f t="shared" si="2"/>
        <v>2</v>
      </c>
      <c r="I11" s="10" t="s">
        <v>10</v>
      </c>
    </row>
    <row r="12" spans="1:11">
      <c r="A12" s="5">
        <v>43261</v>
      </c>
      <c r="B12" t="s">
        <v>22</v>
      </c>
      <c r="C12" s="6">
        <v>9</v>
      </c>
      <c r="D12" s="7">
        <v>166.66</v>
      </c>
      <c r="E12" s="8">
        <v>2</v>
      </c>
      <c r="F12" s="7">
        <f t="shared" si="0"/>
        <v>83.33</v>
      </c>
      <c r="G12" s="9">
        <f t="shared" si="1"/>
        <v>2249.91</v>
      </c>
      <c r="H12" s="8">
        <f t="shared" si="2"/>
        <v>16</v>
      </c>
      <c r="I12" s="10" t="s">
        <v>12</v>
      </c>
    </row>
    <row r="13" spans="1:11">
      <c r="A13" s="5">
        <v>43262</v>
      </c>
      <c r="B13" t="s">
        <v>23</v>
      </c>
      <c r="C13" s="6">
        <v>7</v>
      </c>
      <c r="D13" s="7">
        <v>250</v>
      </c>
      <c r="E13" s="8">
        <v>0</v>
      </c>
      <c r="F13" s="7">
        <f t="shared" si="0"/>
        <v>0</v>
      </c>
      <c r="G13" s="9">
        <f t="shared" si="1"/>
        <v>1750</v>
      </c>
      <c r="H13" s="8">
        <f t="shared" si="2"/>
        <v>17</v>
      </c>
      <c r="I13" s="10" t="s">
        <v>14</v>
      </c>
    </row>
    <row r="14" spans="1:11">
      <c r="A14" s="5">
        <v>43263</v>
      </c>
      <c r="B14" t="s">
        <v>24</v>
      </c>
      <c r="C14" s="6">
        <v>4</v>
      </c>
      <c r="D14" s="7">
        <v>587.5</v>
      </c>
      <c r="E14" s="8">
        <v>3</v>
      </c>
      <c r="F14" s="7">
        <f t="shared" si="0"/>
        <v>195.83333333333334</v>
      </c>
      <c r="G14" s="9">
        <f t="shared" si="1"/>
        <v>3133.3333333333335</v>
      </c>
      <c r="H14" s="8">
        <f t="shared" si="2"/>
        <v>5</v>
      </c>
      <c r="I14" s="10" t="s">
        <v>16</v>
      </c>
    </row>
    <row r="15" spans="1:11">
      <c r="A15" s="5">
        <v>43264</v>
      </c>
      <c r="B15" t="s">
        <v>25</v>
      </c>
      <c r="C15" s="6">
        <v>7</v>
      </c>
      <c r="D15" s="7">
        <v>314.27999999999997</v>
      </c>
      <c r="E15" s="8">
        <v>3</v>
      </c>
      <c r="F15" s="7">
        <f t="shared" si="0"/>
        <v>104.75999999999999</v>
      </c>
      <c r="G15" s="9">
        <f t="shared" si="1"/>
        <v>2933.2799999999997</v>
      </c>
      <c r="H15" s="8">
        <f t="shared" si="2"/>
        <v>6</v>
      </c>
      <c r="I15" s="10" t="s">
        <v>10</v>
      </c>
    </row>
    <row r="16" spans="1:11">
      <c r="A16" s="5">
        <v>43265</v>
      </c>
      <c r="B16" t="s">
        <v>26</v>
      </c>
      <c r="C16" s="6">
        <v>5</v>
      </c>
      <c r="D16" s="7">
        <v>470</v>
      </c>
      <c r="E16" s="8">
        <v>2</v>
      </c>
      <c r="F16" s="7">
        <f t="shared" si="0"/>
        <v>235</v>
      </c>
      <c r="G16" s="9">
        <f t="shared" si="1"/>
        <v>3525</v>
      </c>
      <c r="H16" s="8">
        <f t="shared" si="2"/>
        <v>2</v>
      </c>
      <c r="I16" s="10" t="s">
        <v>12</v>
      </c>
    </row>
    <row r="17" spans="1:9">
      <c r="A17" s="5">
        <v>43266</v>
      </c>
      <c r="B17" t="s">
        <v>27</v>
      </c>
      <c r="C17" s="6">
        <v>14</v>
      </c>
      <c r="D17" s="7">
        <v>164.28</v>
      </c>
      <c r="E17" s="8">
        <v>0</v>
      </c>
      <c r="F17" s="7">
        <f t="shared" si="0"/>
        <v>0</v>
      </c>
      <c r="G17" s="9">
        <f t="shared" si="1"/>
        <v>2299.92</v>
      </c>
      <c r="H17" s="8">
        <f t="shared" si="2"/>
        <v>12</v>
      </c>
      <c r="I17" s="10" t="s">
        <v>14</v>
      </c>
    </row>
    <row r="18" spans="1:9">
      <c r="A18" s="5">
        <v>43267</v>
      </c>
      <c r="B18" t="s">
        <v>28</v>
      </c>
      <c r="C18" s="6">
        <v>10</v>
      </c>
      <c r="D18" s="7">
        <v>180</v>
      </c>
      <c r="E18" s="8">
        <v>3</v>
      </c>
      <c r="F18" s="7">
        <f t="shared" si="0"/>
        <v>60</v>
      </c>
      <c r="G18" s="9">
        <f t="shared" si="1"/>
        <v>2400</v>
      </c>
      <c r="H18" s="8">
        <f t="shared" si="2"/>
        <v>7</v>
      </c>
      <c r="I18" s="10" t="s">
        <v>16</v>
      </c>
    </row>
    <row r="19" spans="1:9">
      <c r="A19" s="5">
        <v>43268</v>
      </c>
      <c r="B19" t="s">
        <v>29</v>
      </c>
      <c r="C19" s="6">
        <v>4</v>
      </c>
      <c r="D19" s="7">
        <v>225</v>
      </c>
      <c r="E19" s="8">
        <v>3</v>
      </c>
      <c r="F19" s="7">
        <f t="shared" si="0"/>
        <v>75</v>
      </c>
      <c r="G19" s="9">
        <f t="shared" si="1"/>
        <v>1200</v>
      </c>
      <c r="H19" s="8">
        <f t="shared" si="2"/>
        <v>14</v>
      </c>
      <c r="I19" s="10" t="s">
        <v>10</v>
      </c>
    </row>
    <row r="20" spans="1:9">
      <c r="A20" s="5">
        <v>43269</v>
      </c>
      <c r="B20" t="s">
        <v>30</v>
      </c>
      <c r="C20" s="6">
        <v>8</v>
      </c>
      <c r="D20" s="7">
        <v>350</v>
      </c>
      <c r="E20" s="8">
        <v>2</v>
      </c>
      <c r="F20" s="7">
        <f t="shared" si="0"/>
        <v>175</v>
      </c>
      <c r="G20" s="9">
        <f t="shared" si="1"/>
        <v>4200</v>
      </c>
      <c r="H20" s="8">
        <f t="shared" si="2"/>
        <v>1</v>
      </c>
      <c r="I20" s="10" t="s">
        <v>12</v>
      </c>
    </row>
    <row r="21" spans="1:9">
      <c r="A21" s="5">
        <v>43270</v>
      </c>
      <c r="B21" t="s">
        <v>31</v>
      </c>
      <c r="C21" s="6">
        <v>6</v>
      </c>
      <c r="D21" s="7">
        <v>250</v>
      </c>
      <c r="E21" s="8">
        <v>0</v>
      </c>
      <c r="F21" s="7">
        <f t="shared" si="0"/>
        <v>0</v>
      </c>
      <c r="G21" s="9">
        <f t="shared" si="1"/>
        <v>1500</v>
      </c>
      <c r="H21" s="8">
        <f t="shared" si="2"/>
        <v>11</v>
      </c>
      <c r="I21" s="10" t="s">
        <v>14</v>
      </c>
    </row>
    <row r="22" spans="1:9">
      <c r="A22" s="5">
        <v>43271</v>
      </c>
      <c r="B22" t="s">
        <v>32</v>
      </c>
      <c r="C22" s="6">
        <v>3</v>
      </c>
      <c r="D22" s="7">
        <v>583.33333333333303</v>
      </c>
      <c r="E22" s="8">
        <v>3</v>
      </c>
      <c r="F22" s="7">
        <f t="shared" si="0"/>
        <v>194.44444444444434</v>
      </c>
      <c r="G22" s="9">
        <f t="shared" si="1"/>
        <v>2333.3333333333321</v>
      </c>
      <c r="H22" s="8">
        <f t="shared" si="2"/>
        <v>9</v>
      </c>
      <c r="I22" s="10" t="s">
        <v>16</v>
      </c>
    </row>
    <row r="23" spans="1:9">
      <c r="A23" s="5">
        <v>43272</v>
      </c>
      <c r="B23" t="s">
        <v>33</v>
      </c>
      <c r="C23" s="6">
        <v>12</v>
      </c>
      <c r="D23" s="7">
        <v>208.33</v>
      </c>
      <c r="E23" s="8">
        <v>3</v>
      </c>
      <c r="F23" s="7">
        <f t="shared" si="0"/>
        <v>69.443333333333342</v>
      </c>
      <c r="G23" s="9">
        <f t="shared" si="1"/>
        <v>3333.28</v>
      </c>
      <c r="H23" s="8">
        <f t="shared" si="2"/>
        <v>1</v>
      </c>
      <c r="I23" s="10" t="s">
        <v>10</v>
      </c>
    </row>
    <row r="24" spans="1:9">
      <c r="A24" s="5">
        <v>43273</v>
      </c>
      <c r="B24" t="s">
        <v>34</v>
      </c>
      <c r="C24" s="6">
        <v>9</v>
      </c>
      <c r="D24" s="7">
        <v>244.44</v>
      </c>
      <c r="E24" s="8">
        <v>2</v>
      </c>
      <c r="F24" s="7">
        <f t="shared" si="0"/>
        <v>122.22</v>
      </c>
      <c r="G24" s="9">
        <f t="shared" si="1"/>
        <v>3299.94</v>
      </c>
      <c r="H24" s="8">
        <f t="shared" si="2"/>
        <v>1</v>
      </c>
      <c r="I24" s="10" t="s">
        <v>12</v>
      </c>
    </row>
    <row r="25" spans="1:9">
      <c r="A25" s="5">
        <v>43274</v>
      </c>
      <c r="B25" t="s">
        <v>35</v>
      </c>
      <c r="C25" s="6">
        <v>7</v>
      </c>
      <c r="D25" s="7">
        <v>335.71</v>
      </c>
      <c r="E25" s="8">
        <v>0</v>
      </c>
      <c r="F25" s="7">
        <f t="shared" si="0"/>
        <v>0</v>
      </c>
      <c r="G25" s="9">
        <f t="shared" si="1"/>
        <v>2349.9699999999998</v>
      </c>
      <c r="H25" s="8">
        <f t="shared" si="2"/>
        <v>5</v>
      </c>
      <c r="I25" s="10" t="s">
        <v>14</v>
      </c>
    </row>
    <row r="26" spans="1:9">
      <c r="A26" s="5">
        <v>43275</v>
      </c>
      <c r="B26" t="s">
        <v>36</v>
      </c>
      <c r="C26" s="6">
        <v>4</v>
      </c>
      <c r="D26" s="7">
        <v>575</v>
      </c>
      <c r="E26" s="8">
        <v>3</v>
      </c>
      <c r="F26" s="7">
        <f t="shared" si="0"/>
        <v>191.66666666666666</v>
      </c>
      <c r="G26" s="9">
        <f t="shared" si="1"/>
        <v>3066.6666666666665</v>
      </c>
      <c r="H26" s="8">
        <f t="shared" si="2"/>
        <v>1</v>
      </c>
      <c r="I26" s="10" t="s">
        <v>16</v>
      </c>
    </row>
    <row r="27" spans="1:9">
      <c r="A27" s="5">
        <v>43276</v>
      </c>
      <c r="B27" t="s">
        <v>37</v>
      </c>
      <c r="C27" s="6">
        <v>7</v>
      </c>
      <c r="D27" s="7">
        <v>257.14</v>
      </c>
      <c r="E27" s="8">
        <v>3</v>
      </c>
      <c r="F27" s="7">
        <f t="shared" si="0"/>
        <v>85.713333333333324</v>
      </c>
      <c r="G27" s="9">
        <f t="shared" si="1"/>
        <v>2399.9733333333334</v>
      </c>
      <c r="H27" s="8">
        <f t="shared" si="2"/>
        <v>3</v>
      </c>
      <c r="I27" s="10" t="s">
        <v>10</v>
      </c>
    </row>
    <row r="28" spans="1:9">
      <c r="A28" s="5">
        <v>43277</v>
      </c>
      <c r="B28" t="s">
        <v>38</v>
      </c>
      <c r="C28" s="6">
        <v>5</v>
      </c>
      <c r="D28" s="7">
        <v>180</v>
      </c>
      <c r="E28" s="8">
        <v>2</v>
      </c>
      <c r="F28" s="7">
        <f t="shared" si="0"/>
        <v>90</v>
      </c>
      <c r="G28" s="9">
        <f t="shared" si="1"/>
        <v>1350</v>
      </c>
      <c r="H28" s="8">
        <f t="shared" si="2"/>
        <v>5</v>
      </c>
      <c r="I28" s="10" t="s">
        <v>12</v>
      </c>
    </row>
    <row r="29" spans="1:9">
      <c r="A29" s="5">
        <v>43278</v>
      </c>
      <c r="B29" t="s">
        <v>39</v>
      </c>
      <c r="C29" s="6">
        <v>14</v>
      </c>
      <c r="D29" s="7">
        <v>200</v>
      </c>
      <c r="E29" s="8">
        <v>0</v>
      </c>
      <c r="F29" s="7">
        <f t="shared" si="0"/>
        <v>0</v>
      </c>
      <c r="G29" s="9">
        <f t="shared" si="1"/>
        <v>2800</v>
      </c>
      <c r="H29" s="8">
        <f t="shared" si="2"/>
        <v>1</v>
      </c>
      <c r="I29" s="10" t="s">
        <v>14</v>
      </c>
    </row>
    <row r="30" spans="1:9">
      <c r="A30" s="5">
        <v>43279</v>
      </c>
      <c r="B30" t="s">
        <v>40</v>
      </c>
      <c r="C30" s="6">
        <v>10</v>
      </c>
      <c r="D30" s="7">
        <v>150</v>
      </c>
      <c r="E30" s="8">
        <v>3</v>
      </c>
      <c r="F30" s="7">
        <f t="shared" si="0"/>
        <v>50</v>
      </c>
      <c r="G30" s="9">
        <f t="shared" si="1"/>
        <v>2000</v>
      </c>
      <c r="H30" s="8">
        <f t="shared" si="2"/>
        <v>3</v>
      </c>
      <c r="I30" s="10" t="s">
        <v>16</v>
      </c>
    </row>
    <row r="31" spans="1:9">
      <c r="A31" s="5">
        <v>43280</v>
      </c>
      <c r="B31" t="s">
        <v>41</v>
      </c>
      <c r="C31" s="6">
        <v>4</v>
      </c>
      <c r="D31" s="7">
        <v>437.5</v>
      </c>
      <c r="E31" s="8">
        <v>3</v>
      </c>
      <c r="F31" s="7">
        <f t="shared" si="0"/>
        <v>145.83333333333334</v>
      </c>
      <c r="G31" s="9">
        <f t="shared" si="1"/>
        <v>2333.3333333333335</v>
      </c>
      <c r="H31" s="8">
        <f t="shared" si="2"/>
        <v>2</v>
      </c>
      <c r="I31" s="10" t="s">
        <v>10</v>
      </c>
    </row>
    <row r="32" spans="1:9">
      <c r="A32" s="5">
        <v>43281</v>
      </c>
      <c r="B32" t="s">
        <v>42</v>
      </c>
      <c r="C32" s="6">
        <v>8</v>
      </c>
      <c r="D32" s="7">
        <v>312.5</v>
      </c>
      <c r="E32" s="8">
        <v>0</v>
      </c>
      <c r="F32" s="7">
        <f t="shared" si="0"/>
        <v>0</v>
      </c>
      <c r="G32" s="9">
        <f t="shared" si="1"/>
        <v>2500</v>
      </c>
      <c r="H32" s="8">
        <f t="shared" si="2"/>
        <v>1</v>
      </c>
      <c r="I32" s="10" t="s">
        <v>12</v>
      </c>
    </row>
    <row r="33" spans="3:9">
      <c r="C33" s="6"/>
      <c r="D33" s="11"/>
      <c r="E33" s="8"/>
      <c r="F33" s="11"/>
      <c r="G33" s="7"/>
      <c r="H33" s="8"/>
      <c r="I33" s="10"/>
    </row>
    <row r="34" spans="3:9">
      <c r="C34" s="6"/>
      <c r="D34" s="11"/>
      <c r="E34" s="8"/>
      <c r="F34" s="11"/>
      <c r="G34" s="7"/>
      <c r="H34" s="8"/>
      <c r="I34" s="10"/>
    </row>
  </sheetData>
  <mergeCells count="1">
    <mergeCell ref="A1:I1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46F0D-E2CD-4A87-B868-81534DD1EAE0}">
  <dimension ref="A1:I33"/>
  <sheetViews>
    <sheetView topLeftCell="C1" workbookViewId="0">
      <selection activeCell="F3" sqref="F3:F32"/>
    </sheetView>
  </sheetViews>
  <sheetFormatPr defaultRowHeight="15"/>
  <cols>
    <col min="1" max="1" width="12.42578125" customWidth="1"/>
    <col min="2" max="2" width="20.7109375" customWidth="1"/>
    <col min="3" max="3" width="48.42578125" bestFit="1" customWidth="1"/>
    <col min="4" max="4" width="19.5703125" customWidth="1"/>
    <col min="5" max="5" width="6.85546875" bestFit="1" customWidth="1"/>
    <col min="6" max="6" width="57.85546875" customWidth="1"/>
    <col min="7" max="7" width="16.7109375" customWidth="1"/>
    <col min="9" max="9" width="29.7109375" bestFit="1" customWidth="1"/>
  </cols>
  <sheetData>
    <row r="1" spans="1:9" ht="33">
      <c r="A1" s="44" t="s">
        <v>0</v>
      </c>
      <c r="B1" s="44"/>
      <c r="C1" s="44"/>
      <c r="D1" s="44"/>
      <c r="E1" s="44"/>
      <c r="F1" s="44"/>
      <c r="G1" s="44"/>
    </row>
    <row r="2" spans="1:9">
      <c r="A2" s="1" t="s">
        <v>1</v>
      </c>
      <c r="B2" s="1" t="s">
        <v>2</v>
      </c>
      <c r="C2" s="12" t="s">
        <v>44</v>
      </c>
      <c r="D2" s="12" t="s">
        <v>45</v>
      </c>
      <c r="E2" s="2" t="s">
        <v>46</v>
      </c>
      <c r="F2" s="12" t="s">
        <v>47</v>
      </c>
      <c r="G2" s="2" t="s">
        <v>7</v>
      </c>
    </row>
    <row r="3" spans="1:9">
      <c r="A3" s="5">
        <v>43252</v>
      </c>
      <c r="B3" t="s">
        <v>9</v>
      </c>
      <c r="C3" s="13" t="s">
        <v>48</v>
      </c>
      <c r="D3" s="13" t="s">
        <v>49</v>
      </c>
      <c r="E3" s="11" t="s">
        <v>50</v>
      </c>
      <c r="F3" s="13" t="str">
        <f>CONCATENATE(C3," ",D3," - ",E3)</f>
        <v>Rua Bráz Cubas, 163 - Aclimação São Paulo - SP</v>
      </c>
      <c r="G3" s="9">
        <v>1499.96</v>
      </c>
      <c r="I3" t="str">
        <f ca="1">_xlfn.FORMULATEXT(F3)</f>
        <v>=CONCATENAR(C3;" ";D3;" - ";E3)</v>
      </c>
    </row>
    <row r="4" spans="1:9">
      <c r="A4" s="5">
        <v>43253</v>
      </c>
      <c r="B4" t="s">
        <v>11</v>
      </c>
      <c r="C4" s="13" t="s">
        <v>51</v>
      </c>
      <c r="D4" s="13" t="s">
        <v>52</v>
      </c>
      <c r="E4" s="11" t="s">
        <v>50</v>
      </c>
      <c r="F4" s="13" t="str">
        <f t="shared" ref="F4:F32" si="0">CONCATENATE(C4," ",D4," - ",E4)</f>
        <v>Av. Monteiro Lobato, 244 - Macedo Guarulhos - SP</v>
      </c>
      <c r="G4" s="9">
        <v>1750</v>
      </c>
    </row>
    <row r="5" spans="1:9">
      <c r="A5" s="5">
        <v>43254</v>
      </c>
      <c r="B5" t="s">
        <v>13</v>
      </c>
      <c r="C5" s="13" t="s">
        <v>53</v>
      </c>
      <c r="D5" s="13" t="s">
        <v>54</v>
      </c>
      <c r="E5" s="11" t="s">
        <v>50</v>
      </c>
      <c r="F5" s="13" t="str">
        <f t="shared" si="0"/>
        <v>Rua Lupércio Arruda Camargo, 111 - Jardim Santana Campinas - SP</v>
      </c>
      <c r="G5" s="9">
        <v>2499.98</v>
      </c>
    </row>
    <row r="6" spans="1:9">
      <c r="A6" s="5">
        <v>43255</v>
      </c>
      <c r="B6" t="s">
        <v>15</v>
      </c>
      <c r="C6" s="13" t="s">
        <v>55</v>
      </c>
      <c r="D6" s="13" t="s">
        <v>56</v>
      </c>
      <c r="E6" s="11" t="s">
        <v>57</v>
      </c>
      <c r="F6" s="13" t="str">
        <f t="shared" si="0"/>
        <v>Av. Rio Branco, 81 - Centro Rio de Janeiro - RJ</v>
      </c>
      <c r="G6" s="9">
        <v>2200</v>
      </c>
    </row>
    <row r="7" spans="1:9">
      <c r="A7" s="5">
        <v>43256</v>
      </c>
      <c r="B7" t="s">
        <v>17</v>
      </c>
      <c r="C7" s="13" t="s">
        <v>58</v>
      </c>
      <c r="D7" s="13" t="s">
        <v>59</v>
      </c>
      <c r="E7" s="11" t="s">
        <v>60</v>
      </c>
      <c r="F7" s="13" t="str">
        <f t="shared" si="0"/>
        <v>Av. Álvares Cabral, 1690 - Lourdes Belo Horizonte - MG</v>
      </c>
      <c r="G7" s="9">
        <v>2350</v>
      </c>
    </row>
    <row r="8" spans="1:9">
      <c r="A8" s="5">
        <v>43257</v>
      </c>
      <c r="B8" t="s">
        <v>18</v>
      </c>
      <c r="C8" s="13" t="s">
        <v>61</v>
      </c>
      <c r="D8" s="13" t="s">
        <v>62</v>
      </c>
      <c r="E8" s="11" t="s">
        <v>63</v>
      </c>
      <c r="F8" s="13" t="str">
        <f t="shared" si="0"/>
        <v>Avenida Tocantins com Avenida Anhanguera, Qd. 67  Goiânia - GO</v>
      </c>
      <c r="G8" s="9">
        <v>2300</v>
      </c>
    </row>
    <row r="9" spans="1:9">
      <c r="A9" s="5">
        <v>43258</v>
      </c>
      <c r="B9" t="s">
        <v>19</v>
      </c>
      <c r="C9" s="13" t="s">
        <v>64</v>
      </c>
      <c r="D9" s="13" t="s">
        <v>65</v>
      </c>
      <c r="E9" s="11" t="s">
        <v>63</v>
      </c>
      <c r="F9" s="13" t="str">
        <f t="shared" si="0"/>
        <v>Av. Miguel João, nº 145 - Centro Aparecida de Goiânia - GO</v>
      </c>
      <c r="G9" s="9">
        <v>1800</v>
      </c>
    </row>
    <row r="10" spans="1:9">
      <c r="A10" s="5">
        <v>43259</v>
      </c>
      <c r="B10" t="s">
        <v>20</v>
      </c>
      <c r="C10" s="13" t="s">
        <v>66</v>
      </c>
      <c r="D10" s="13" t="s">
        <v>67</v>
      </c>
      <c r="E10" s="11" t="s">
        <v>60</v>
      </c>
      <c r="F10" s="13" t="str">
        <f t="shared" si="0"/>
        <v>Rua São Paulo, 35 - Tibery Uberlândia - MG</v>
      </c>
      <c r="G10" s="9">
        <v>900</v>
      </c>
    </row>
    <row r="11" spans="1:9">
      <c r="A11" s="5">
        <v>43260</v>
      </c>
      <c r="B11" t="s">
        <v>21</v>
      </c>
      <c r="C11" s="13" t="s">
        <v>68</v>
      </c>
      <c r="D11" s="13" t="s">
        <v>69</v>
      </c>
      <c r="E11" s="11" t="s">
        <v>57</v>
      </c>
      <c r="F11" s="13" t="str">
        <f t="shared" si="0"/>
        <v>Rua Feliciano Sodré, 100 - Centro São Gonçalo - RJ</v>
      </c>
      <c r="G11" s="9">
        <v>2799.96</v>
      </c>
    </row>
    <row r="12" spans="1:9">
      <c r="A12" s="5">
        <v>43261</v>
      </c>
      <c r="B12" t="s">
        <v>22</v>
      </c>
      <c r="C12" s="13" t="s">
        <v>70</v>
      </c>
      <c r="D12" s="13" t="s">
        <v>71</v>
      </c>
      <c r="E12" s="11" t="s">
        <v>50</v>
      </c>
      <c r="F12" s="13" t="str">
        <f t="shared" si="0"/>
        <v>Rua Euclides Miragai, 700 - Centro São José dos Campos - SP</v>
      </c>
      <c r="G12" s="9">
        <v>1499.94</v>
      </c>
    </row>
    <row r="13" spans="1:9">
      <c r="A13" s="5">
        <v>43262</v>
      </c>
      <c r="B13" t="s">
        <v>23</v>
      </c>
      <c r="C13" s="13" t="s">
        <v>72</v>
      </c>
      <c r="D13" s="13" t="s">
        <v>71</v>
      </c>
      <c r="E13" s="11" t="s">
        <v>50</v>
      </c>
      <c r="F13" s="13" t="str">
        <f t="shared" si="0"/>
        <v>Avenida Juscelino Kubtschek, 1600 São José dos Campos - SP</v>
      </c>
      <c r="G13" s="9">
        <v>1750</v>
      </c>
    </row>
    <row r="14" spans="1:9">
      <c r="A14" s="5">
        <v>43263</v>
      </c>
      <c r="B14" t="s">
        <v>24</v>
      </c>
      <c r="C14" s="13" t="s">
        <v>73</v>
      </c>
      <c r="D14" s="13" t="s">
        <v>69</v>
      </c>
      <c r="E14" s="11" t="s">
        <v>57</v>
      </c>
      <c r="F14" s="13" t="str">
        <f t="shared" si="0"/>
        <v>Rua Francisco Portela, 2630 – Ze Garoto São Gonçalo - RJ</v>
      </c>
      <c r="G14" s="9">
        <v>2350</v>
      </c>
    </row>
    <row r="15" spans="1:9">
      <c r="A15" s="5">
        <v>43264</v>
      </c>
      <c r="B15" t="s">
        <v>25</v>
      </c>
      <c r="C15" s="13" t="s">
        <v>74</v>
      </c>
      <c r="D15" s="13" t="s">
        <v>67</v>
      </c>
      <c r="E15" s="11" t="s">
        <v>60</v>
      </c>
      <c r="F15" s="13" t="str">
        <f t="shared" si="0"/>
        <v>Av. José Andraus Gassani, 5464 - Distrito Industrial Uberlândia - MG</v>
      </c>
      <c r="G15" s="9">
        <v>2199.96</v>
      </c>
    </row>
    <row r="16" spans="1:9">
      <c r="A16" s="5">
        <v>43265</v>
      </c>
      <c r="B16" t="s">
        <v>26</v>
      </c>
      <c r="C16" s="13" t="s">
        <v>75</v>
      </c>
      <c r="D16" s="13" t="s">
        <v>65</v>
      </c>
      <c r="E16" s="11" t="s">
        <v>63</v>
      </c>
      <c r="F16" s="13" t="str">
        <f t="shared" si="0"/>
        <v>Av. Diamante, 1533 - Conde dos Arcos Aparecida de Goiânia - GO</v>
      </c>
      <c r="G16" s="9">
        <v>2350</v>
      </c>
    </row>
    <row r="17" spans="1:7">
      <c r="A17" s="5">
        <v>43266</v>
      </c>
      <c r="B17" t="s">
        <v>27</v>
      </c>
      <c r="C17" s="13" t="s">
        <v>76</v>
      </c>
      <c r="D17" s="13" t="s">
        <v>62</v>
      </c>
      <c r="E17" s="11" t="s">
        <v>63</v>
      </c>
      <c r="F17" s="13" t="str">
        <f t="shared" si="0"/>
        <v>Rua R-07 Jardim Botânico Qd: 35 - Vila Redenção Goiânia - GO</v>
      </c>
      <c r="G17" s="9">
        <v>2299.92</v>
      </c>
    </row>
    <row r="18" spans="1:7">
      <c r="A18" s="5">
        <v>43267</v>
      </c>
      <c r="B18" t="s">
        <v>28</v>
      </c>
      <c r="C18" s="13" t="s">
        <v>77</v>
      </c>
      <c r="D18" s="13" t="s">
        <v>59</v>
      </c>
      <c r="E18" s="11" t="s">
        <v>60</v>
      </c>
      <c r="F18" s="13" t="str">
        <f t="shared" si="0"/>
        <v>Av. Afonso Pena, 4001 - Serra Belo Horizonte - MG</v>
      </c>
      <c r="G18" s="9">
        <v>1800</v>
      </c>
    </row>
    <row r="19" spans="1:7">
      <c r="A19" s="5">
        <v>43268</v>
      </c>
      <c r="B19" t="s">
        <v>29</v>
      </c>
      <c r="C19" s="13" t="s">
        <v>78</v>
      </c>
      <c r="D19" s="13" t="s">
        <v>56</v>
      </c>
      <c r="E19" s="11" t="s">
        <v>57</v>
      </c>
      <c r="F19" s="13" t="str">
        <f t="shared" si="0"/>
        <v>Avenida Presidente Vargas, 817 - Centro Rio de Janeiro - RJ</v>
      </c>
      <c r="G19" s="9">
        <v>900</v>
      </c>
    </row>
    <row r="20" spans="1:7">
      <c r="A20" s="5">
        <v>43269</v>
      </c>
      <c r="B20" t="s">
        <v>30</v>
      </c>
      <c r="C20" s="13" t="s">
        <v>79</v>
      </c>
      <c r="D20" s="13" t="s">
        <v>54</v>
      </c>
      <c r="E20" s="11" t="s">
        <v>50</v>
      </c>
      <c r="F20" s="13" t="str">
        <f t="shared" si="0"/>
        <v>Avenida Prefeito Faria Lima, 10 - Parque Itália Campinas - SP</v>
      </c>
      <c r="G20" s="9">
        <v>2800</v>
      </c>
    </row>
    <row r="21" spans="1:7">
      <c r="A21" s="5">
        <v>43270</v>
      </c>
      <c r="B21" t="s">
        <v>31</v>
      </c>
      <c r="C21" s="13" t="s">
        <v>80</v>
      </c>
      <c r="D21" s="13" t="s">
        <v>52</v>
      </c>
      <c r="E21" s="11" t="s">
        <v>50</v>
      </c>
      <c r="F21" s="13" t="str">
        <f t="shared" si="0"/>
        <v>Rua 7 de setembro, 138 – Centro Guarulhos - SP</v>
      </c>
      <c r="G21" s="9">
        <v>1500</v>
      </c>
    </row>
    <row r="22" spans="1:7">
      <c r="A22" s="5">
        <v>43271</v>
      </c>
      <c r="B22" t="s">
        <v>32</v>
      </c>
      <c r="C22" s="13" t="s">
        <v>81</v>
      </c>
      <c r="D22" s="13" t="s">
        <v>49</v>
      </c>
      <c r="E22" s="11" t="s">
        <v>50</v>
      </c>
      <c r="F22" s="13" t="str">
        <f t="shared" si="0"/>
        <v>Rua Dona Inácia Uchoa, 106 – V. Mariana São Paulo - SP</v>
      </c>
      <c r="G22" s="9">
        <v>1749.9999999999991</v>
      </c>
    </row>
    <row r="23" spans="1:7">
      <c r="A23" s="5">
        <v>43272</v>
      </c>
      <c r="B23" t="s">
        <v>33</v>
      </c>
      <c r="C23" s="13" t="s">
        <v>68</v>
      </c>
      <c r="D23" s="13" t="s">
        <v>69</v>
      </c>
      <c r="E23" s="11" t="s">
        <v>57</v>
      </c>
      <c r="F23" s="13" t="str">
        <f t="shared" si="0"/>
        <v>Rua Feliciano Sodré, 100 - Centro São Gonçalo - RJ</v>
      </c>
      <c r="G23" s="9">
        <v>2499.96</v>
      </c>
    </row>
    <row r="24" spans="1:7">
      <c r="A24" s="5">
        <v>43273</v>
      </c>
      <c r="B24" t="s">
        <v>34</v>
      </c>
      <c r="C24" s="13" t="s">
        <v>82</v>
      </c>
      <c r="D24" s="13" t="s">
        <v>67</v>
      </c>
      <c r="E24" s="11" t="s">
        <v>60</v>
      </c>
      <c r="F24" s="13" t="str">
        <f t="shared" si="0"/>
        <v>Av. Afonso Pena, 191 - Centro Uberlândia - MG</v>
      </c>
      <c r="G24" s="9">
        <v>2199.96</v>
      </c>
    </row>
    <row r="25" spans="1:7">
      <c r="A25" s="5">
        <v>43274</v>
      </c>
      <c r="B25" t="s">
        <v>35</v>
      </c>
      <c r="C25" s="13" t="s">
        <v>83</v>
      </c>
      <c r="D25" s="13" t="s">
        <v>65</v>
      </c>
      <c r="E25" s="11" t="s">
        <v>63</v>
      </c>
      <c r="F25" s="13" t="str">
        <f t="shared" si="0"/>
        <v>Av. de Furnas, 417 - Jardim Rio Grande Aparecida de Goiânia - GO</v>
      </c>
      <c r="G25" s="9">
        <v>2349.9699999999998</v>
      </c>
    </row>
    <row r="26" spans="1:7">
      <c r="A26" s="5">
        <v>43275</v>
      </c>
      <c r="B26" t="s">
        <v>36</v>
      </c>
      <c r="C26" s="13" t="s">
        <v>84</v>
      </c>
      <c r="D26" s="13" t="s">
        <v>62</v>
      </c>
      <c r="E26" s="11" t="s">
        <v>63</v>
      </c>
      <c r="F26" s="13" t="str">
        <f t="shared" si="0"/>
        <v>Av. Dr. Ismerino Soares, nº 789 - Aeroporto Goiânia - GO</v>
      </c>
      <c r="G26" s="9">
        <v>2300</v>
      </c>
    </row>
    <row r="27" spans="1:7">
      <c r="A27" s="5">
        <v>43276</v>
      </c>
      <c r="B27" t="s">
        <v>37</v>
      </c>
      <c r="C27" s="13" t="s">
        <v>85</v>
      </c>
      <c r="D27" s="13" t="s">
        <v>59</v>
      </c>
      <c r="E27" s="11" t="s">
        <v>60</v>
      </c>
      <c r="F27" s="13" t="str">
        <f t="shared" si="0"/>
        <v>Avenida do Contorno, 6664 - Savassi Belo Horizonte - MG</v>
      </c>
      <c r="G27" s="9">
        <v>1799.98</v>
      </c>
    </row>
    <row r="28" spans="1:7">
      <c r="A28" s="5">
        <v>43277</v>
      </c>
      <c r="B28" t="s">
        <v>38</v>
      </c>
      <c r="C28" s="13" t="s">
        <v>86</v>
      </c>
      <c r="D28" s="13" t="s">
        <v>65</v>
      </c>
      <c r="E28" s="11" t="s">
        <v>63</v>
      </c>
      <c r="F28" s="13" t="str">
        <f t="shared" si="0"/>
        <v>Avenida Tanner Melo, 344 - Fazenda Santo Antônio Aparecida de Goiânia - GO</v>
      </c>
      <c r="G28" s="9">
        <v>900</v>
      </c>
    </row>
    <row r="29" spans="1:7">
      <c r="A29" s="5">
        <v>43278</v>
      </c>
      <c r="B29" t="s">
        <v>39</v>
      </c>
      <c r="C29" s="13" t="s">
        <v>87</v>
      </c>
      <c r="D29" s="13" t="s">
        <v>67</v>
      </c>
      <c r="E29" s="11" t="s">
        <v>60</v>
      </c>
      <c r="F29" s="13" t="str">
        <f t="shared" si="0"/>
        <v>Av. Generoso Mendonça, nº 4.900 - Jardim Europa Uberlândia - MG</v>
      </c>
      <c r="G29" s="9">
        <v>2800</v>
      </c>
    </row>
    <row r="30" spans="1:7">
      <c r="A30" s="5">
        <v>43279</v>
      </c>
      <c r="B30" t="s">
        <v>40</v>
      </c>
      <c r="C30" s="13" t="s">
        <v>88</v>
      </c>
      <c r="D30" s="13" t="s">
        <v>69</v>
      </c>
      <c r="E30" s="11" t="s">
        <v>57</v>
      </c>
      <c r="F30" s="13" t="str">
        <f t="shared" si="0"/>
        <v xml:space="preserve"> Rua São Pedro Alcântara, 17 - Alcântara São Gonçalo - RJ</v>
      </c>
      <c r="G30" s="9">
        <v>1500</v>
      </c>
    </row>
    <row r="31" spans="1:7">
      <c r="A31" s="5">
        <v>43280</v>
      </c>
      <c r="B31" t="s">
        <v>41</v>
      </c>
      <c r="C31" s="13" t="s">
        <v>89</v>
      </c>
      <c r="D31" s="13" t="s">
        <v>71</v>
      </c>
      <c r="E31" s="11" t="s">
        <v>50</v>
      </c>
      <c r="F31" s="13" t="str">
        <f t="shared" si="0"/>
        <v>Rua Rubião Junior, 84 - Centro São José dos Campos - SP</v>
      </c>
      <c r="G31" s="9">
        <v>1750</v>
      </c>
    </row>
    <row r="32" spans="1:7">
      <c r="A32" s="5">
        <v>43281</v>
      </c>
      <c r="B32" t="s">
        <v>42</v>
      </c>
      <c r="C32" s="13" t="s">
        <v>90</v>
      </c>
      <c r="D32" s="13" t="s">
        <v>62</v>
      </c>
      <c r="E32" s="11" t="s">
        <v>63</v>
      </c>
      <c r="F32" s="13" t="str">
        <f t="shared" si="0"/>
        <v>Av. Fued José Sebba, 1245 - Jardim Goiás Goiânia - GO</v>
      </c>
      <c r="G32" s="9">
        <v>2500</v>
      </c>
    </row>
    <row r="33" spans="3:7">
      <c r="C33" s="14"/>
      <c r="D33" s="13"/>
      <c r="E33" s="6"/>
      <c r="F33" s="13"/>
      <c r="G33" s="7"/>
    </row>
  </sheetData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26750-A390-465B-8780-67D5683C6D1E}">
  <dimension ref="A1:I32"/>
  <sheetViews>
    <sheetView workbookViewId="0">
      <selection activeCell="I3" sqref="I3"/>
    </sheetView>
  </sheetViews>
  <sheetFormatPr defaultRowHeight="15"/>
  <cols>
    <col min="1" max="1" width="12.42578125" customWidth="1"/>
    <col min="2" max="3" width="20.7109375" customWidth="1"/>
    <col min="4" max="4" width="28.85546875" bestFit="1" customWidth="1"/>
    <col min="5" max="5" width="6.85546875" bestFit="1" customWidth="1"/>
    <col min="6" max="6" width="19.5703125" customWidth="1"/>
    <col min="7" max="7" width="16.7109375" customWidth="1"/>
    <col min="9" max="9" width="16" customWidth="1"/>
  </cols>
  <sheetData>
    <row r="1" spans="1:9" ht="33">
      <c r="A1" s="44" t="s">
        <v>0</v>
      </c>
      <c r="B1" s="44"/>
      <c r="C1" s="44"/>
      <c r="D1" s="44"/>
      <c r="E1" s="44"/>
      <c r="F1" s="44"/>
      <c r="G1" s="44"/>
    </row>
    <row r="2" spans="1:9">
      <c r="A2" s="1" t="s">
        <v>1</v>
      </c>
      <c r="B2" s="1" t="s">
        <v>2</v>
      </c>
      <c r="C2" s="1" t="s">
        <v>91</v>
      </c>
      <c r="D2" s="1" t="s">
        <v>92</v>
      </c>
      <c r="E2" s="2" t="s">
        <v>46</v>
      </c>
      <c r="F2" s="12" t="s">
        <v>45</v>
      </c>
      <c r="G2" s="2" t="s">
        <v>7</v>
      </c>
    </row>
    <row r="3" spans="1:9">
      <c r="A3" s="5">
        <v>43252</v>
      </c>
      <c r="B3" t="s">
        <v>93</v>
      </c>
      <c r="C3" t="str">
        <f>TRIM(B3)</f>
        <v>Cristiano Aparecido</v>
      </c>
      <c r="D3" s="15" t="s">
        <v>94</v>
      </c>
      <c r="E3" s="11" t="s">
        <v>50</v>
      </c>
      <c r="F3" s="13" t="s">
        <v>49</v>
      </c>
      <c r="G3" s="9">
        <v>1499.96</v>
      </c>
      <c r="I3" t="str">
        <f ca="1">_xlfn.FORMULATEXT(C3)</f>
        <v>=ARRUMAR(B3)</v>
      </c>
    </row>
    <row r="4" spans="1:9">
      <c r="A4" s="5">
        <v>43253</v>
      </c>
      <c r="B4" t="s">
        <v>11</v>
      </c>
      <c r="C4" t="str">
        <f t="shared" ref="C4:C32" si="0">TRIM(B4)</f>
        <v>Ronaldo Lima</v>
      </c>
      <c r="D4" s="15" t="s">
        <v>95</v>
      </c>
      <c r="E4" s="11" t="s">
        <v>50</v>
      </c>
      <c r="F4" s="13" t="s">
        <v>52</v>
      </c>
      <c r="G4" s="9">
        <v>1750</v>
      </c>
    </row>
    <row r="5" spans="1:9">
      <c r="A5" s="5">
        <v>43254</v>
      </c>
      <c r="B5" t="s">
        <v>96</v>
      </c>
      <c r="C5" t="str">
        <f t="shared" si="0"/>
        <v>Juliana Amaral</v>
      </c>
      <c r="D5" s="15" t="s">
        <v>97</v>
      </c>
      <c r="E5" s="11" t="s">
        <v>50</v>
      </c>
      <c r="F5" s="13" t="s">
        <v>54</v>
      </c>
      <c r="G5" s="9">
        <v>2499.98</v>
      </c>
    </row>
    <row r="6" spans="1:9">
      <c r="A6" s="5">
        <v>43255</v>
      </c>
      <c r="B6" t="s">
        <v>98</v>
      </c>
      <c r="C6" t="str">
        <f t="shared" si="0"/>
        <v>Rafael De Sousa</v>
      </c>
      <c r="D6" s="15" t="s">
        <v>99</v>
      </c>
      <c r="E6" s="11" t="s">
        <v>57</v>
      </c>
      <c r="F6" s="13" t="s">
        <v>56</v>
      </c>
      <c r="G6" s="9">
        <v>2200</v>
      </c>
    </row>
    <row r="7" spans="1:9">
      <c r="A7" s="5">
        <v>43256</v>
      </c>
      <c r="B7" t="s">
        <v>100</v>
      </c>
      <c r="C7" t="str">
        <f t="shared" si="0"/>
        <v>Igor Souza</v>
      </c>
      <c r="D7" s="15" t="s">
        <v>101</v>
      </c>
      <c r="E7" s="11" t="s">
        <v>60</v>
      </c>
      <c r="F7" s="13" t="s">
        <v>59</v>
      </c>
      <c r="G7" s="9">
        <v>2350</v>
      </c>
    </row>
    <row r="8" spans="1:9">
      <c r="A8" s="5">
        <v>43257</v>
      </c>
      <c r="B8" t="s">
        <v>102</v>
      </c>
      <c r="C8" t="str">
        <f t="shared" si="0"/>
        <v>Joyce Coutinho</v>
      </c>
      <c r="D8" s="15" t="s">
        <v>103</v>
      </c>
      <c r="E8" s="11" t="s">
        <v>63</v>
      </c>
      <c r="F8" s="13" t="s">
        <v>62</v>
      </c>
      <c r="G8" s="9">
        <v>2300</v>
      </c>
    </row>
    <row r="9" spans="1:9">
      <c r="A9" s="5">
        <v>43258</v>
      </c>
      <c r="B9" t="s">
        <v>19</v>
      </c>
      <c r="C9" t="str">
        <f t="shared" si="0"/>
        <v>Paulo Sergio</v>
      </c>
      <c r="D9" s="15" t="s">
        <v>104</v>
      </c>
      <c r="E9" s="11" t="s">
        <v>63</v>
      </c>
      <c r="F9" s="13" t="s">
        <v>65</v>
      </c>
      <c r="G9" s="9">
        <v>1800</v>
      </c>
    </row>
    <row r="10" spans="1:9">
      <c r="A10" s="5">
        <v>43259</v>
      </c>
      <c r="B10" t="s">
        <v>105</v>
      </c>
      <c r="C10" t="str">
        <f t="shared" si="0"/>
        <v>Cris Luziane</v>
      </c>
      <c r="D10" s="15" t="s">
        <v>106</v>
      </c>
      <c r="E10" s="11" t="s">
        <v>60</v>
      </c>
      <c r="F10" s="13" t="s">
        <v>67</v>
      </c>
      <c r="G10" s="9">
        <v>900</v>
      </c>
    </row>
    <row r="11" spans="1:9">
      <c r="A11" s="5">
        <v>43260</v>
      </c>
      <c r="B11" t="s">
        <v>21</v>
      </c>
      <c r="C11" t="str">
        <f t="shared" si="0"/>
        <v>Evelin Ferreira</v>
      </c>
      <c r="D11" s="15" t="s">
        <v>107</v>
      </c>
      <c r="E11" s="11" t="s">
        <v>57</v>
      </c>
      <c r="F11" s="13" t="s">
        <v>69</v>
      </c>
      <c r="G11" s="9">
        <v>2799.96</v>
      </c>
    </row>
    <row r="12" spans="1:9">
      <c r="A12" s="5">
        <v>43261</v>
      </c>
      <c r="B12" t="s">
        <v>108</v>
      </c>
      <c r="C12" t="str">
        <f t="shared" si="0"/>
        <v>Leandro Henrique</v>
      </c>
      <c r="D12" s="15" t="s">
        <v>109</v>
      </c>
      <c r="E12" s="11" t="s">
        <v>50</v>
      </c>
      <c r="F12" s="13" t="s">
        <v>110</v>
      </c>
      <c r="G12" s="9">
        <v>1499.94</v>
      </c>
    </row>
    <row r="13" spans="1:9">
      <c r="A13" s="5">
        <v>43262</v>
      </c>
      <c r="B13" t="s">
        <v>111</v>
      </c>
      <c r="C13" t="str">
        <f t="shared" si="0"/>
        <v>Erik Almeida</v>
      </c>
      <c r="D13" s="15" t="s">
        <v>112</v>
      </c>
      <c r="E13" s="11" t="s">
        <v>50</v>
      </c>
      <c r="F13" s="13" t="s">
        <v>110</v>
      </c>
      <c r="G13" s="9">
        <v>1750</v>
      </c>
    </row>
    <row r="14" spans="1:9">
      <c r="A14" s="5">
        <v>43263</v>
      </c>
      <c r="B14" t="s">
        <v>24</v>
      </c>
      <c r="C14" t="str">
        <f t="shared" si="0"/>
        <v>Patricia Rosa</v>
      </c>
      <c r="D14" s="15" t="s">
        <v>113</v>
      </c>
      <c r="E14" s="11" t="s">
        <v>57</v>
      </c>
      <c r="F14" s="13" t="s">
        <v>69</v>
      </c>
      <c r="G14" s="9">
        <v>2350</v>
      </c>
    </row>
    <row r="15" spans="1:9">
      <c r="A15" s="5">
        <v>43264</v>
      </c>
      <c r="B15" t="s">
        <v>114</v>
      </c>
      <c r="C15" t="str">
        <f t="shared" si="0"/>
        <v>Camila Mendes</v>
      </c>
      <c r="D15" s="15" t="s">
        <v>115</v>
      </c>
      <c r="E15" s="11" t="s">
        <v>60</v>
      </c>
      <c r="F15" s="13" t="s">
        <v>67</v>
      </c>
      <c r="G15" s="9">
        <v>2199.96</v>
      </c>
    </row>
    <row r="16" spans="1:9">
      <c r="A16" s="5">
        <v>43265</v>
      </c>
      <c r="B16" t="s">
        <v>26</v>
      </c>
      <c r="C16" t="str">
        <f t="shared" si="0"/>
        <v>Raissa Soares</v>
      </c>
      <c r="D16" s="15" t="s">
        <v>116</v>
      </c>
      <c r="E16" s="11" t="s">
        <v>63</v>
      </c>
      <c r="F16" s="13" t="s">
        <v>65</v>
      </c>
      <c r="G16" s="9">
        <v>2350</v>
      </c>
    </row>
    <row r="17" spans="1:7">
      <c r="A17" s="5">
        <v>43266</v>
      </c>
      <c r="B17" t="s">
        <v>117</v>
      </c>
      <c r="C17" t="str">
        <f t="shared" si="0"/>
        <v>Neidson Luiz</v>
      </c>
      <c r="D17" s="15" t="s">
        <v>118</v>
      </c>
      <c r="E17" s="11" t="s">
        <v>63</v>
      </c>
      <c r="F17" s="13" t="s">
        <v>62</v>
      </c>
      <c r="G17" s="9">
        <v>2299.92</v>
      </c>
    </row>
    <row r="18" spans="1:7">
      <c r="A18" s="5">
        <v>43267</v>
      </c>
      <c r="B18" t="s">
        <v>28</v>
      </c>
      <c r="C18" t="str">
        <f t="shared" si="0"/>
        <v>Antonio Ricardo</v>
      </c>
      <c r="D18" s="15" t="s">
        <v>119</v>
      </c>
      <c r="E18" s="11" t="s">
        <v>60</v>
      </c>
      <c r="F18" s="13" t="s">
        <v>59</v>
      </c>
      <c r="G18" s="9">
        <v>1800</v>
      </c>
    </row>
    <row r="19" spans="1:7">
      <c r="A19" s="5">
        <v>43268</v>
      </c>
      <c r="B19" t="s">
        <v>120</v>
      </c>
      <c r="C19" t="str">
        <f t="shared" si="0"/>
        <v>Geraldo Pereira</v>
      </c>
      <c r="D19" s="15" t="s">
        <v>121</v>
      </c>
      <c r="E19" s="11" t="s">
        <v>57</v>
      </c>
      <c r="F19" s="13" t="s">
        <v>56</v>
      </c>
      <c r="G19" s="9">
        <v>900</v>
      </c>
    </row>
    <row r="20" spans="1:7">
      <c r="A20" s="5">
        <v>43269</v>
      </c>
      <c r="B20" t="s">
        <v>30</v>
      </c>
      <c r="C20" t="str">
        <f t="shared" si="0"/>
        <v>Edson Brito</v>
      </c>
      <c r="D20" s="15" t="s">
        <v>122</v>
      </c>
      <c r="E20" s="11" t="s">
        <v>50</v>
      </c>
      <c r="F20" s="13" t="s">
        <v>54</v>
      </c>
      <c r="G20" s="9">
        <v>2800</v>
      </c>
    </row>
    <row r="21" spans="1:7">
      <c r="A21" s="5">
        <v>43270</v>
      </c>
      <c r="B21" t="s">
        <v>31</v>
      </c>
      <c r="C21" t="str">
        <f t="shared" si="0"/>
        <v>Diego Henrique</v>
      </c>
      <c r="D21" s="15" t="s">
        <v>123</v>
      </c>
      <c r="E21" s="11" t="s">
        <v>50</v>
      </c>
      <c r="F21" s="13" t="s">
        <v>52</v>
      </c>
      <c r="G21" s="9">
        <v>1500</v>
      </c>
    </row>
    <row r="22" spans="1:7">
      <c r="A22" s="5">
        <v>43271</v>
      </c>
      <c r="B22" t="s">
        <v>124</v>
      </c>
      <c r="C22" t="str">
        <f t="shared" si="0"/>
        <v>Olivio Mariano</v>
      </c>
      <c r="D22" s="15" t="s">
        <v>125</v>
      </c>
      <c r="E22" s="11" t="s">
        <v>50</v>
      </c>
      <c r="F22" s="13" t="s">
        <v>49</v>
      </c>
      <c r="G22" s="9">
        <v>1749.9999999999991</v>
      </c>
    </row>
    <row r="23" spans="1:7">
      <c r="A23" s="5">
        <v>43272</v>
      </c>
      <c r="B23" t="s">
        <v>33</v>
      </c>
      <c r="C23" t="str">
        <f t="shared" si="0"/>
        <v>Naye Nobre</v>
      </c>
      <c r="D23" s="15" t="s">
        <v>126</v>
      </c>
      <c r="E23" s="11" t="s">
        <v>57</v>
      </c>
      <c r="F23" s="13" t="s">
        <v>69</v>
      </c>
      <c r="G23" s="9">
        <v>2499.96</v>
      </c>
    </row>
    <row r="24" spans="1:7">
      <c r="A24" s="5">
        <v>43273</v>
      </c>
      <c r="B24" t="s">
        <v>127</v>
      </c>
      <c r="C24" t="str">
        <f t="shared" si="0"/>
        <v>Jonathan Silva</v>
      </c>
      <c r="D24" s="15" t="s">
        <v>128</v>
      </c>
      <c r="E24" s="11" t="s">
        <v>60</v>
      </c>
      <c r="F24" s="13" t="s">
        <v>67</v>
      </c>
      <c r="G24" s="9">
        <v>2199.96</v>
      </c>
    </row>
    <row r="25" spans="1:7">
      <c r="A25" s="5">
        <v>43274</v>
      </c>
      <c r="B25" t="s">
        <v>35</v>
      </c>
      <c r="C25" t="str">
        <f t="shared" si="0"/>
        <v>Tito Marcos</v>
      </c>
      <c r="D25" s="15" t="s">
        <v>129</v>
      </c>
      <c r="E25" s="11" t="s">
        <v>63</v>
      </c>
      <c r="F25" s="13" t="s">
        <v>65</v>
      </c>
      <c r="G25" s="9">
        <v>2349.9699999999998</v>
      </c>
    </row>
    <row r="26" spans="1:7">
      <c r="A26" s="5">
        <v>43275</v>
      </c>
      <c r="B26" t="s">
        <v>130</v>
      </c>
      <c r="C26" t="str">
        <f t="shared" si="0"/>
        <v>Maikon Pereira</v>
      </c>
      <c r="D26" s="15" t="s">
        <v>131</v>
      </c>
      <c r="E26" s="11" t="s">
        <v>63</v>
      </c>
      <c r="F26" s="13" t="s">
        <v>62</v>
      </c>
      <c r="G26" s="9">
        <v>2300</v>
      </c>
    </row>
    <row r="27" spans="1:7">
      <c r="A27" s="5">
        <v>43276</v>
      </c>
      <c r="B27" t="s">
        <v>37</v>
      </c>
      <c r="C27" t="str">
        <f t="shared" si="0"/>
        <v>Joao Carlos</v>
      </c>
      <c r="D27" s="15" t="s">
        <v>132</v>
      </c>
      <c r="E27" s="11" t="s">
        <v>60</v>
      </c>
      <c r="F27" s="13" t="s">
        <v>59</v>
      </c>
      <c r="G27" s="9">
        <v>1799.98</v>
      </c>
    </row>
    <row r="28" spans="1:7">
      <c r="A28" s="5">
        <v>43277</v>
      </c>
      <c r="B28" t="s">
        <v>38</v>
      </c>
      <c r="C28" t="str">
        <f t="shared" si="0"/>
        <v>Thiago Augusto</v>
      </c>
      <c r="D28" s="15" t="s">
        <v>133</v>
      </c>
      <c r="E28" s="11" t="s">
        <v>63</v>
      </c>
      <c r="F28" s="13" t="s">
        <v>65</v>
      </c>
      <c r="G28" s="9">
        <v>900</v>
      </c>
    </row>
    <row r="29" spans="1:7">
      <c r="A29" s="5">
        <v>43278</v>
      </c>
      <c r="B29" t="s">
        <v>134</v>
      </c>
      <c r="C29" t="str">
        <f t="shared" si="0"/>
        <v>Danilo Santos Barreto</v>
      </c>
      <c r="D29" s="15" t="s">
        <v>135</v>
      </c>
      <c r="E29" s="11" t="s">
        <v>60</v>
      </c>
      <c r="F29" s="13" t="s">
        <v>67</v>
      </c>
      <c r="G29" s="9">
        <v>2800</v>
      </c>
    </row>
    <row r="30" spans="1:7">
      <c r="A30" s="5">
        <v>43279</v>
      </c>
      <c r="B30" t="s">
        <v>40</v>
      </c>
      <c r="C30" t="str">
        <f t="shared" si="0"/>
        <v>Franclin Fagundes</v>
      </c>
      <c r="D30" s="15" t="s">
        <v>136</v>
      </c>
      <c r="E30" s="11" t="s">
        <v>57</v>
      </c>
      <c r="F30" s="13" t="s">
        <v>69</v>
      </c>
      <c r="G30" s="9">
        <v>1500</v>
      </c>
    </row>
    <row r="31" spans="1:7">
      <c r="A31" s="5">
        <v>43280</v>
      </c>
      <c r="B31" t="s">
        <v>137</v>
      </c>
      <c r="C31" t="str">
        <f t="shared" si="0"/>
        <v>Jasiel Souza</v>
      </c>
      <c r="D31" s="15" t="s">
        <v>138</v>
      </c>
      <c r="E31" s="11" t="s">
        <v>50</v>
      </c>
      <c r="F31" s="13" t="s">
        <v>110</v>
      </c>
      <c r="G31" s="9">
        <v>1750</v>
      </c>
    </row>
    <row r="32" spans="1:7">
      <c r="A32" s="5">
        <v>43281</v>
      </c>
      <c r="B32" t="s">
        <v>42</v>
      </c>
      <c r="C32" t="str">
        <f t="shared" si="0"/>
        <v>Emilly Cerqueira</v>
      </c>
      <c r="D32" s="15" t="s">
        <v>139</v>
      </c>
      <c r="E32" s="11" t="s">
        <v>63</v>
      </c>
      <c r="F32" s="13" t="s">
        <v>62</v>
      </c>
      <c r="G32" s="9">
        <v>2500</v>
      </c>
    </row>
  </sheetData>
  <mergeCells count="1">
    <mergeCell ref="A1:G1"/>
  </mergeCells>
  <hyperlinks>
    <hyperlink ref="D4" r:id="rId1" display="ronaldolima@gmail.com" xr:uid="{55A0DE68-2304-4506-AFFC-69DD8EC74143}"/>
    <hyperlink ref="D5" r:id="rId2" display="julianaamaral@gmail.com" xr:uid="{B2DECF92-5D2C-4462-B67C-C8C3E5BBECDE}"/>
    <hyperlink ref="D7" r:id="rId3" xr:uid="{E5EA0E1B-424F-4527-97FE-6ECEF9201589}"/>
    <hyperlink ref="D8" r:id="rId4" display="joycecoutinho@gmail.com" xr:uid="{B7AEDA6A-5648-4655-AAAC-68B0186C97CF}"/>
    <hyperlink ref="D9" r:id="rId5" display="paulosergio@gamail.com" xr:uid="{5FE874F2-828C-44BD-ADCB-9CBF3A9807CF}"/>
    <hyperlink ref="D10" r:id="rId6" display="crisluziane@gmail.com" xr:uid="{63079287-F090-49ED-8622-16630ED41836}"/>
    <hyperlink ref="D11" r:id="rId7" xr:uid="{EC02605B-46B7-468E-BEDA-B39D985979D6}"/>
    <hyperlink ref="D12" r:id="rId8" display="leandrohenrique@gamail.com" xr:uid="{2E368122-FBBA-4750-A26B-B9CAA9B4B21B}"/>
    <hyperlink ref="D13" r:id="rId9" display="erikalmeida@gamail.com" xr:uid="{31263205-A5CE-445F-8780-6F442CE1D2FD}"/>
    <hyperlink ref="D14" r:id="rId10" xr:uid="{2812CD8C-9972-49F5-8184-1190B79D2BDD}"/>
    <hyperlink ref="D15" r:id="rId11" display="camilamendes@gmail.com" xr:uid="{4FFD4D64-C2D8-40B1-BED0-7149E3DECFB5}"/>
    <hyperlink ref="D16" r:id="rId12" display="raissasoares@gamail.com" xr:uid="{9C870E7B-9A33-4E73-A05D-E53A56ABD4A0}"/>
    <hyperlink ref="D17" r:id="rId13" display="neidsonluiz@gmail.com" xr:uid="{96CAC275-C132-42CE-85B4-DC09CA068544}"/>
    <hyperlink ref="D18" r:id="rId14" xr:uid="{A67FBFF0-49AB-4B37-AC88-CA191F13E601}"/>
    <hyperlink ref="D19" r:id="rId15" display="geraldopereira@gamail.com" xr:uid="{09B56855-21AC-4CD7-A388-10BEB80ECFDF}"/>
    <hyperlink ref="D20" r:id="rId16" display="edsonbrito@gmail.com" xr:uid="{B14A1C11-6FF7-4D13-89B8-D010DB08ED31}"/>
    <hyperlink ref="D21" r:id="rId17" display="diegohenrique@gmail.com" xr:uid="{7D21A016-01CF-4B90-AEB8-615BB0EE50D8}"/>
    <hyperlink ref="D22" r:id="rId18" xr:uid="{868ADC83-0D96-4F5E-A15E-462B13EFD961}"/>
    <hyperlink ref="D23" r:id="rId19" xr:uid="{355B6358-0F84-46FE-AA5D-4CFCF23BF709}"/>
    <hyperlink ref="D24" r:id="rId20" display="jonathansilva@gmail.com" xr:uid="{5433B631-C85B-4C58-A2F6-DCC0F0EB8537}"/>
    <hyperlink ref="D25" r:id="rId21" display="titomarcos@gamail.com" xr:uid="{7E708758-4D35-4BEC-B1D0-B7465E4250BD}"/>
    <hyperlink ref="D26" r:id="rId22" display="maikonpereira@gmail.com" xr:uid="{A7CF9098-773A-4362-999B-8AF658683C27}"/>
    <hyperlink ref="D27" r:id="rId23" xr:uid="{2B002901-9776-42CB-AEC7-2859C95FB5AA}"/>
    <hyperlink ref="D28" r:id="rId24" display="thiagoaugusto@gamail.com" xr:uid="{003D9667-DA37-40BE-A31B-BD35F51125C1}"/>
    <hyperlink ref="D30" r:id="rId25" xr:uid="{D46F7582-8F34-4F49-96AF-566E97E300C9}"/>
    <hyperlink ref="D31" r:id="rId26" display="jasielsouza@gamail.com" xr:uid="{14A0756B-A717-45C9-B528-083E1E0198C4}"/>
    <hyperlink ref="D32" r:id="rId27" display="emillycerqueira@gmail.com" xr:uid="{FE1EB5BB-0B5E-4349-9EFB-CB92FF2634A7}"/>
    <hyperlink ref="D6" r:id="rId28" display="rafaeldesousa@gamail.com" xr:uid="{A7BE9539-8CAF-4B3F-8CD8-7455C566A963}"/>
    <hyperlink ref="D3" r:id="rId29" xr:uid="{96BEE685-00A1-4F20-A92A-DC515A98DEA0}"/>
  </hyperlinks>
  <pageMargins left="0.511811024" right="0.511811024" top="0.78740157499999996" bottom="0.78740157499999996" header="0.31496062000000002" footer="0.31496062000000002"/>
  <drawing r:id="rId3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DC0C-F9A7-4B9E-9A39-714CAE209216}">
  <dimension ref="A1:H32"/>
  <sheetViews>
    <sheetView topLeftCell="A8" workbookViewId="0">
      <selection activeCell="E2" sqref="E2"/>
    </sheetView>
  </sheetViews>
  <sheetFormatPr defaultRowHeight="15"/>
  <cols>
    <col min="1" max="1" width="12.42578125" customWidth="1"/>
    <col min="2" max="2" width="20.7109375" customWidth="1"/>
    <col min="3" max="5" width="25.7109375" customWidth="1"/>
    <col min="6" max="6" width="19.5703125" customWidth="1"/>
    <col min="7" max="7" width="6.85546875" bestFit="1" customWidth="1"/>
    <col min="8" max="8" width="16.7109375" customWidth="1"/>
  </cols>
  <sheetData>
    <row r="1" spans="1:8" ht="33">
      <c r="A1" s="44" t="s">
        <v>0</v>
      </c>
      <c r="B1" s="44"/>
      <c r="C1" s="44"/>
      <c r="D1" s="44"/>
      <c r="E1" s="44"/>
      <c r="F1" s="44"/>
      <c r="G1" s="44"/>
      <c r="H1" s="44"/>
    </row>
    <row r="2" spans="1:8">
      <c r="A2" s="1" t="s">
        <v>1</v>
      </c>
      <c r="B2" s="1" t="s">
        <v>2</v>
      </c>
      <c r="C2" s="12" t="s">
        <v>210</v>
      </c>
      <c r="D2" s="12" t="s">
        <v>211</v>
      </c>
      <c r="E2" s="12" t="s">
        <v>212</v>
      </c>
      <c r="F2" s="12" t="s">
        <v>45</v>
      </c>
      <c r="G2" s="2" t="s">
        <v>46</v>
      </c>
      <c r="H2" s="2" t="s">
        <v>7</v>
      </c>
    </row>
    <row r="3" spans="1:8">
      <c r="A3" s="5">
        <v>43252</v>
      </c>
      <c r="B3" t="s">
        <v>140</v>
      </c>
      <c r="C3" s="13" t="str">
        <f>LOWER(B3)</f>
        <v>cristiano aparecido</v>
      </c>
      <c r="D3" s="13" t="str">
        <f>PROPER(B3)</f>
        <v>Cristiano Aparecido</v>
      </c>
      <c r="E3" s="13" t="str">
        <f>UPPER(C3)</f>
        <v>CRISTIANO APARECIDO</v>
      </c>
      <c r="F3" s="13" t="s">
        <v>49</v>
      </c>
      <c r="G3" s="11" t="s">
        <v>50</v>
      </c>
      <c r="H3" s="9">
        <v>1499.96</v>
      </c>
    </row>
    <row r="4" spans="1:8">
      <c r="A4" s="5">
        <v>43253</v>
      </c>
      <c r="B4" t="s">
        <v>141</v>
      </c>
      <c r="C4" s="13" t="str">
        <f t="shared" ref="C4:C32" si="0">LOWER(B4)</f>
        <v>ronaldo lima</v>
      </c>
      <c r="D4" s="13" t="str">
        <f t="shared" ref="D4:D32" si="1">PROPER(B4)</f>
        <v>Ronaldo Lima</v>
      </c>
      <c r="E4" s="13" t="str">
        <f t="shared" ref="E4:E32" si="2">UPPER(C4)</f>
        <v>RONALDO LIMA</v>
      </c>
      <c r="F4" s="13" t="s">
        <v>52</v>
      </c>
      <c r="G4" s="11" t="s">
        <v>50</v>
      </c>
      <c r="H4" s="9">
        <v>1750</v>
      </c>
    </row>
    <row r="5" spans="1:8">
      <c r="A5" s="5">
        <v>43254</v>
      </c>
      <c r="B5" t="s">
        <v>142</v>
      </c>
      <c r="C5" s="13" t="str">
        <f t="shared" si="0"/>
        <v>juliana amaral</v>
      </c>
      <c r="D5" s="13" t="str">
        <f t="shared" si="1"/>
        <v>Juliana Amaral</v>
      </c>
      <c r="E5" s="13" t="str">
        <f t="shared" si="2"/>
        <v>JULIANA AMARAL</v>
      </c>
      <c r="F5" s="13" t="s">
        <v>54</v>
      </c>
      <c r="G5" s="11" t="s">
        <v>50</v>
      </c>
      <c r="H5" s="9">
        <v>2499.98</v>
      </c>
    </row>
    <row r="6" spans="1:8">
      <c r="A6" s="5">
        <v>43255</v>
      </c>
      <c r="B6" t="s">
        <v>143</v>
      </c>
      <c r="C6" s="13" t="str">
        <f t="shared" si="0"/>
        <v>rafael de sousa</v>
      </c>
      <c r="D6" s="13" t="str">
        <f t="shared" si="1"/>
        <v>Rafael De Sousa</v>
      </c>
      <c r="E6" s="13" t="str">
        <f t="shared" si="2"/>
        <v>RAFAEL DE SOUSA</v>
      </c>
      <c r="F6" s="13" t="s">
        <v>56</v>
      </c>
      <c r="G6" s="11" t="s">
        <v>57</v>
      </c>
      <c r="H6" s="9">
        <v>2200</v>
      </c>
    </row>
    <row r="7" spans="1:8">
      <c r="A7" s="5">
        <v>43256</v>
      </c>
      <c r="B7" t="s">
        <v>144</v>
      </c>
      <c r="C7" s="13" t="str">
        <f t="shared" si="0"/>
        <v xml:space="preserve">igor souza </v>
      </c>
      <c r="D7" s="13" t="str">
        <f t="shared" si="1"/>
        <v xml:space="preserve">Igor Souza </v>
      </c>
      <c r="E7" s="13" t="str">
        <f t="shared" si="2"/>
        <v xml:space="preserve">IGOR SOUZA </v>
      </c>
      <c r="F7" s="13" t="s">
        <v>59</v>
      </c>
      <c r="G7" s="11" t="s">
        <v>60</v>
      </c>
      <c r="H7" s="9">
        <v>2350</v>
      </c>
    </row>
    <row r="8" spans="1:8">
      <c r="A8" s="5">
        <v>43257</v>
      </c>
      <c r="B8" t="s">
        <v>145</v>
      </c>
      <c r="C8" s="13" t="str">
        <f t="shared" si="0"/>
        <v>joyce coutinho</v>
      </c>
      <c r="D8" s="13" t="str">
        <f t="shared" si="1"/>
        <v>Joyce Coutinho</v>
      </c>
      <c r="E8" s="13" t="str">
        <f t="shared" si="2"/>
        <v>JOYCE COUTINHO</v>
      </c>
      <c r="F8" s="13" t="s">
        <v>62</v>
      </c>
      <c r="G8" s="11" t="s">
        <v>63</v>
      </c>
      <c r="H8" s="9">
        <v>2300</v>
      </c>
    </row>
    <row r="9" spans="1:8">
      <c r="A9" s="5">
        <v>43258</v>
      </c>
      <c r="B9" t="s">
        <v>146</v>
      </c>
      <c r="C9" s="13" t="str">
        <f t="shared" si="0"/>
        <v>paulo sergio</v>
      </c>
      <c r="D9" s="13" t="str">
        <f t="shared" si="1"/>
        <v>Paulo Sergio</v>
      </c>
      <c r="E9" s="13" t="str">
        <f t="shared" si="2"/>
        <v>PAULO SERGIO</v>
      </c>
      <c r="F9" s="13" t="s">
        <v>65</v>
      </c>
      <c r="G9" s="11" t="s">
        <v>63</v>
      </c>
      <c r="H9" s="9">
        <v>1800</v>
      </c>
    </row>
    <row r="10" spans="1:8">
      <c r="A10" s="5">
        <v>43259</v>
      </c>
      <c r="B10" t="s">
        <v>147</v>
      </c>
      <c r="C10" s="13" t="str">
        <f t="shared" si="0"/>
        <v>cris luziane</v>
      </c>
      <c r="D10" s="13" t="str">
        <f t="shared" si="1"/>
        <v>Cris Luziane</v>
      </c>
      <c r="E10" s="13" t="str">
        <f t="shared" si="2"/>
        <v>CRIS LUZIANE</v>
      </c>
      <c r="F10" s="13" t="s">
        <v>67</v>
      </c>
      <c r="G10" s="11" t="s">
        <v>60</v>
      </c>
      <c r="H10" s="9">
        <v>900</v>
      </c>
    </row>
    <row r="11" spans="1:8">
      <c r="A11" s="5">
        <v>43260</v>
      </c>
      <c r="B11" t="s">
        <v>148</v>
      </c>
      <c r="C11" s="13" t="str">
        <f t="shared" si="0"/>
        <v xml:space="preserve">evelin ferreira </v>
      </c>
      <c r="D11" s="13" t="str">
        <f t="shared" si="1"/>
        <v xml:space="preserve">Evelin Ferreira </v>
      </c>
      <c r="E11" s="13" t="str">
        <f t="shared" si="2"/>
        <v xml:space="preserve">EVELIN FERREIRA </v>
      </c>
      <c r="F11" s="13" t="s">
        <v>69</v>
      </c>
      <c r="G11" s="11" t="s">
        <v>57</v>
      </c>
      <c r="H11" s="9">
        <v>2799.96</v>
      </c>
    </row>
    <row r="12" spans="1:8">
      <c r="A12" s="5">
        <v>43261</v>
      </c>
      <c r="B12" t="s">
        <v>149</v>
      </c>
      <c r="C12" s="13" t="str">
        <f t="shared" si="0"/>
        <v>leandro henrique</v>
      </c>
      <c r="D12" s="13" t="str">
        <f t="shared" si="1"/>
        <v>Leandro Henrique</v>
      </c>
      <c r="E12" s="13" t="str">
        <f t="shared" si="2"/>
        <v>LEANDRO HENRIQUE</v>
      </c>
      <c r="F12" s="13" t="s">
        <v>71</v>
      </c>
      <c r="G12" s="11" t="s">
        <v>50</v>
      </c>
      <c r="H12" s="9">
        <v>1499.94</v>
      </c>
    </row>
    <row r="13" spans="1:8">
      <c r="A13" s="5">
        <v>43262</v>
      </c>
      <c r="B13" t="s">
        <v>150</v>
      </c>
      <c r="C13" s="13" t="str">
        <f t="shared" si="0"/>
        <v>erik almeida</v>
      </c>
      <c r="D13" s="13" t="str">
        <f t="shared" si="1"/>
        <v>Erik Almeida</v>
      </c>
      <c r="E13" s="13" t="str">
        <f t="shared" si="2"/>
        <v>ERIK ALMEIDA</v>
      </c>
      <c r="F13" s="13" t="s">
        <v>71</v>
      </c>
      <c r="G13" s="11" t="s">
        <v>50</v>
      </c>
      <c r="H13" s="9">
        <v>1750</v>
      </c>
    </row>
    <row r="14" spans="1:8">
      <c r="A14" s="5">
        <v>43263</v>
      </c>
      <c r="B14" t="s">
        <v>151</v>
      </c>
      <c r="C14" s="13" t="str">
        <f t="shared" si="0"/>
        <v>patricia rosa</v>
      </c>
      <c r="D14" s="13" t="str">
        <f t="shared" si="1"/>
        <v>Patricia Rosa</v>
      </c>
      <c r="E14" s="13" t="str">
        <f t="shared" si="2"/>
        <v>PATRICIA ROSA</v>
      </c>
      <c r="F14" s="13" t="s">
        <v>69</v>
      </c>
      <c r="G14" s="11" t="s">
        <v>57</v>
      </c>
      <c r="H14" s="9">
        <v>2350</v>
      </c>
    </row>
    <row r="15" spans="1:8">
      <c r="A15" s="5">
        <v>43264</v>
      </c>
      <c r="B15" t="s">
        <v>152</v>
      </c>
      <c r="C15" s="13" t="str">
        <f t="shared" si="0"/>
        <v>camila mendes</v>
      </c>
      <c r="D15" s="13" t="str">
        <f t="shared" si="1"/>
        <v>Camila Mendes</v>
      </c>
      <c r="E15" s="13" t="str">
        <f t="shared" si="2"/>
        <v>CAMILA MENDES</v>
      </c>
      <c r="F15" s="13" t="s">
        <v>67</v>
      </c>
      <c r="G15" s="11" t="s">
        <v>60</v>
      </c>
      <c r="H15" s="9">
        <v>2199.96</v>
      </c>
    </row>
    <row r="16" spans="1:8">
      <c r="A16" s="5">
        <v>43265</v>
      </c>
      <c r="B16" t="s">
        <v>153</v>
      </c>
      <c r="C16" s="13" t="str">
        <f t="shared" si="0"/>
        <v>raissa soares</v>
      </c>
      <c r="D16" s="13" t="str">
        <f t="shared" si="1"/>
        <v>Raissa Soares</v>
      </c>
      <c r="E16" s="13" t="str">
        <f t="shared" si="2"/>
        <v>RAISSA SOARES</v>
      </c>
      <c r="F16" s="13" t="s">
        <v>65</v>
      </c>
      <c r="G16" s="11" t="s">
        <v>63</v>
      </c>
      <c r="H16" s="9">
        <v>2350</v>
      </c>
    </row>
    <row r="17" spans="1:8">
      <c r="A17" s="5">
        <v>43266</v>
      </c>
      <c r="B17" t="s">
        <v>154</v>
      </c>
      <c r="C17" s="13" t="str">
        <f t="shared" si="0"/>
        <v xml:space="preserve">neidson luiz </v>
      </c>
      <c r="D17" s="13" t="str">
        <f t="shared" si="1"/>
        <v xml:space="preserve">Neidson Luiz </v>
      </c>
      <c r="E17" s="13" t="str">
        <f t="shared" si="2"/>
        <v xml:space="preserve">NEIDSON LUIZ </v>
      </c>
      <c r="F17" s="13" t="s">
        <v>62</v>
      </c>
      <c r="G17" s="11" t="s">
        <v>63</v>
      </c>
      <c r="H17" s="9">
        <v>2299.92</v>
      </c>
    </row>
    <row r="18" spans="1:8">
      <c r="A18" s="5">
        <v>43267</v>
      </c>
      <c r="B18" t="s">
        <v>155</v>
      </c>
      <c r="C18" s="13" t="str">
        <f t="shared" si="0"/>
        <v>antonio ricardo</v>
      </c>
      <c r="D18" s="13" t="str">
        <f t="shared" si="1"/>
        <v>Antonio Ricardo</v>
      </c>
      <c r="E18" s="13" t="str">
        <f t="shared" si="2"/>
        <v>ANTONIO RICARDO</v>
      </c>
      <c r="F18" s="13" t="s">
        <v>59</v>
      </c>
      <c r="G18" s="11" t="s">
        <v>60</v>
      </c>
      <c r="H18" s="9">
        <v>1800</v>
      </c>
    </row>
    <row r="19" spans="1:8">
      <c r="A19" s="5">
        <v>43268</v>
      </c>
      <c r="B19" t="s">
        <v>156</v>
      </c>
      <c r="C19" s="13" t="str">
        <f t="shared" si="0"/>
        <v>geraldo pereira</v>
      </c>
      <c r="D19" s="13" t="str">
        <f t="shared" si="1"/>
        <v>Geraldo Pereira</v>
      </c>
      <c r="E19" s="13" t="str">
        <f t="shared" si="2"/>
        <v>GERALDO PEREIRA</v>
      </c>
      <c r="F19" s="13" t="s">
        <v>56</v>
      </c>
      <c r="G19" s="11" t="s">
        <v>57</v>
      </c>
      <c r="H19" s="9">
        <v>900</v>
      </c>
    </row>
    <row r="20" spans="1:8">
      <c r="A20" s="5">
        <v>43269</v>
      </c>
      <c r="B20" t="s">
        <v>157</v>
      </c>
      <c r="C20" s="13" t="str">
        <f t="shared" si="0"/>
        <v>edson brito</v>
      </c>
      <c r="D20" s="13" t="str">
        <f t="shared" si="1"/>
        <v>Edson Brito</v>
      </c>
      <c r="E20" s="13" t="str">
        <f t="shared" si="2"/>
        <v>EDSON BRITO</v>
      </c>
      <c r="F20" s="13" t="s">
        <v>54</v>
      </c>
      <c r="G20" s="11" t="s">
        <v>50</v>
      </c>
      <c r="H20" s="9">
        <v>2800</v>
      </c>
    </row>
    <row r="21" spans="1:8">
      <c r="A21" s="5">
        <v>43270</v>
      </c>
      <c r="B21" t="s">
        <v>158</v>
      </c>
      <c r="C21" s="13" t="str">
        <f t="shared" si="0"/>
        <v>diego henrique</v>
      </c>
      <c r="D21" s="13" t="str">
        <f t="shared" si="1"/>
        <v>Diego Henrique</v>
      </c>
      <c r="E21" s="13" t="str">
        <f t="shared" si="2"/>
        <v>DIEGO HENRIQUE</v>
      </c>
      <c r="F21" s="13" t="s">
        <v>52</v>
      </c>
      <c r="G21" s="11" t="s">
        <v>50</v>
      </c>
      <c r="H21" s="9">
        <v>1500</v>
      </c>
    </row>
    <row r="22" spans="1:8">
      <c r="A22" s="5">
        <v>43271</v>
      </c>
      <c r="B22" t="s">
        <v>159</v>
      </c>
      <c r="C22" s="13" t="str">
        <f t="shared" si="0"/>
        <v>olivio mariano</v>
      </c>
      <c r="D22" s="13" t="str">
        <f t="shared" si="1"/>
        <v>Olivio Mariano</v>
      </c>
      <c r="E22" s="13" t="str">
        <f t="shared" si="2"/>
        <v>OLIVIO MARIANO</v>
      </c>
      <c r="F22" s="13" t="s">
        <v>49</v>
      </c>
      <c r="G22" s="11" t="s">
        <v>50</v>
      </c>
      <c r="H22" s="9">
        <v>1749.9999999999991</v>
      </c>
    </row>
    <row r="23" spans="1:8">
      <c r="A23" s="5">
        <v>43272</v>
      </c>
      <c r="B23" t="s">
        <v>160</v>
      </c>
      <c r="C23" s="13" t="str">
        <f t="shared" si="0"/>
        <v xml:space="preserve">naye nobre </v>
      </c>
      <c r="D23" s="13" t="str">
        <f t="shared" si="1"/>
        <v xml:space="preserve">Naye Nobre </v>
      </c>
      <c r="E23" s="13" t="str">
        <f t="shared" si="2"/>
        <v xml:space="preserve">NAYE NOBRE </v>
      </c>
      <c r="F23" s="13" t="s">
        <v>69</v>
      </c>
      <c r="G23" s="11" t="s">
        <v>57</v>
      </c>
      <c r="H23" s="9">
        <v>2499.96</v>
      </c>
    </row>
    <row r="24" spans="1:8">
      <c r="A24" s="5">
        <v>43273</v>
      </c>
      <c r="B24" t="s">
        <v>161</v>
      </c>
      <c r="C24" s="13" t="str">
        <f t="shared" si="0"/>
        <v>jonathan silva</v>
      </c>
      <c r="D24" s="13" t="str">
        <f t="shared" si="1"/>
        <v>Jonathan Silva</v>
      </c>
      <c r="E24" s="13" t="str">
        <f t="shared" si="2"/>
        <v>JONATHAN SILVA</v>
      </c>
      <c r="F24" s="13" t="s">
        <v>67</v>
      </c>
      <c r="G24" s="11" t="s">
        <v>60</v>
      </c>
      <c r="H24" s="9">
        <v>2199.96</v>
      </c>
    </row>
    <row r="25" spans="1:8">
      <c r="A25" s="5">
        <v>43274</v>
      </c>
      <c r="B25" t="s">
        <v>162</v>
      </c>
      <c r="C25" s="13" t="str">
        <f t="shared" si="0"/>
        <v>tito marcos</v>
      </c>
      <c r="D25" s="13" t="str">
        <f t="shared" si="1"/>
        <v>Tito Marcos</v>
      </c>
      <c r="E25" s="13" t="str">
        <f t="shared" si="2"/>
        <v>TITO MARCOS</v>
      </c>
      <c r="F25" s="13" t="s">
        <v>65</v>
      </c>
      <c r="G25" s="11" t="s">
        <v>63</v>
      </c>
      <c r="H25" s="9">
        <v>2349.9699999999998</v>
      </c>
    </row>
    <row r="26" spans="1:8">
      <c r="A26" s="5">
        <v>43275</v>
      </c>
      <c r="B26" t="s">
        <v>163</v>
      </c>
      <c r="C26" s="13" t="str">
        <f t="shared" si="0"/>
        <v>maikon pereira</v>
      </c>
      <c r="D26" s="13" t="str">
        <f t="shared" si="1"/>
        <v>Maikon Pereira</v>
      </c>
      <c r="E26" s="13" t="str">
        <f t="shared" si="2"/>
        <v>MAIKON PEREIRA</v>
      </c>
      <c r="F26" s="13" t="s">
        <v>62</v>
      </c>
      <c r="G26" s="11" t="s">
        <v>63</v>
      </c>
      <c r="H26" s="9">
        <v>2300</v>
      </c>
    </row>
    <row r="27" spans="1:8">
      <c r="A27" s="5">
        <v>43276</v>
      </c>
      <c r="B27" t="s">
        <v>164</v>
      </c>
      <c r="C27" s="13" t="str">
        <f t="shared" si="0"/>
        <v>joao carlos</v>
      </c>
      <c r="D27" s="13" t="str">
        <f t="shared" si="1"/>
        <v>Joao Carlos</v>
      </c>
      <c r="E27" s="13" t="str">
        <f t="shared" si="2"/>
        <v>JOAO CARLOS</v>
      </c>
      <c r="F27" s="13" t="s">
        <v>59</v>
      </c>
      <c r="G27" s="11" t="s">
        <v>60</v>
      </c>
      <c r="H27" s="9">
        <v>1799.98</v>
      </c>
    </row>
    <row r="28" spans="1:8">
      <c r="A28" s="5">
        <v>43277</v>
      </c>
      <c r="B28" t="s">
        <v>165</v>
      </c>
      <c r="C28" s="13" t="str">
        <f t="shared" si="0"/>
        <v>thiago augusto</v>
      </c>
      <c r="D28" s="13" t="str">
        <f t="shared" si="1"/>
        <v>Thiago Augusto</v>
      </c>
      <c r="E28" s="13" t="str">
        <f t="shared" si="2"/>
        <v>THIAGO AUGUSTO</v>
      </c>
      <c r="F28" s="13" t="s">
        <v>65</v>
      </c>
      <c r="G28" s="11" t="s">
        <v>63</v>
      </c>
      <c r="H28" s="9">
        <v>900</v>
      </c>
    </row>
    <row r="29" spans="1:8">
      <c r="A29" s="5">
        <v>43278</v>
      </c>
      <c r="B29" t="s">
        <v>166</v>
      </c>
      <c r="C29" s="13" t="str">
        <f t="shared" si="0"/>
        <v>danilo santos barreto</v>
      </c>
      <c r="D29" s="13" t="str">
        <f t="shared" si="1"/>
        <v>Danilo Santos Barreto</v>
      </c>
      <c r="E29" s="13" t="str">
        <f t="shared" si="2"/>
        <v>DANILO SANTOS BARRETO</v>
      </c>
      <c r="F29" s="13" t="s">
        <v>67</v>
      </c>
      <c r="G29" s="11" t="s">
        <v>60</v>
      </c>
      <c r="H29" s="9">
        <v>2800</v>
      </c>
    </row>
    <row r="30" spans="1:8">
      <c r="A30" s="5">
        <v>43279</v>
      </c>
      <c r="B30" t="s">
        <v>167</v>
      </c>
      <c r="C30" s="13" t="str">
        <f t="shared" si="0"/>
        <v>franclin fagundes</v>
      </c>
      <c r="D30" s="13" t="str">
        <f t="shared" si="1"/>
        <v>Franclin Fagundes</v>
      </c>
      <c r="E30" s="13" t="str">
        <f t="shared" si="2"/>
        <v>FRANCLIN FAGUNDES</v>
      </c>
      <c r="F30" s="13" t="s">
        <v>69</v>
      </c>
      <c r="G30" s="11" t="s">
        <v>57</v>
      </c>
      <c r="H30" s="9">
        <v>1500</v>
      </c>
    </row>
    <row r="31" spans="1:8">
      <c r="A31" s="5">
        <v>43280</v>
      </c>
      <c r="B31" t="s">
        <v>168</v>
      </c>
      <c r="C31" s="13" t="str">
        <f t="shared" si="0"/>
        <v>jasiel souza</v>
      </c>
      <c r="D31" s="13" t="str">
        <f t="shared" si="1"/>
        <v>Jasiel Souza</v>
      </c>
      <c r="E31" s="13" t="str">
        <f t="shared" si="2"/>
        <v>JASIEL SOUZA</v>
      </c>
      <c r="F31" s="13" t="s">
        <v>71</v>
      </c>
      <c r="G31" s="11" t="s">
        <v>50</v>
      </c>
      <c r="H31" s="9">
        <v>1750</v>
      </c>
    </row>
    <row r="32" spans="1:8">
      <c r="A32" s="5">
        <v>43281</v>
      </c>
      <c r="B32" t="s">
        <v>169</v>
      </c>
      <c r="C32" s="13" t="str">
        <f t="shared" si="0"/>
        <v>emilly cerqueira</v>
      </c>
      <c r="D32" s="13" t="str">
        <f t="shared" si="1"/>
        <v>Emilly Cerqueira</v>
      </c>
      <c r="E32" s="13" t="str">
        <f t="shared" si="2"/>
        <v>EMILLY CERQUEIRA</v>
      </c>
      <c r="F32" s="13" t="s">
        <v>62</v>
      </c>
      <c r="G32" s="11" t="s">
        <v>63</v>
      </c>
      <c r="H32" s="9">
        <v>2500</v>
      </c>
    </row>
  </sheetData>
  <mergeCells count="1">
    <mergeCell ref="A1:H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D7947-B78A-460D-914E-8086F4E8B7B9}">
  <dimension ref="A1:G11"/>
  <sheetViews>
    <sheetView workbookViewId="0">
      <selection activeCell="G4" sqref="G4"/>
    </sheetView>
  </sheetViews>
  <sheetFormatPr defaultRowHeight="15"/>
  <cols>
    <col min="1" max="1" width="16.42578125" bestFit="1" customWidth="1"/>
    <col min="2" max="2" width="12.7109375" customWidth="1"/>
    <col min="3" max="3" width="3.7109375" customWidth="1"/>
    <col min="4" max="4" width="13.85546875" bestFit="1" customWidth="1"/>
    <col min="5" max="5" width="16.85546875" bestFit="1" customWidth="1"/>
    <col min="6" max="6" width="15.28515625" bestFit="1" customWidth="1"/>
    <col min="7" max="7" width="16.85546875" bestFit="1" customWidth="1"/>
  </cols>
  <sheetData>
    <row r="1" spans="1:7" ht="33">
      <c r="A1" s="44" t="s">
        <v>170</v>
      </c>
      <c r="B1" s="44"/>
      <c r="C1" s="44"/>
      <c r="D1" s="44"/>
      <c r="E1" s="44"/>
      <c r="F1" s="44"/>
      <c r="G1" s="44"/>
    </row>
    <row r="3" spans="1:7">
      <c r="A3" s="4" t="s">
        <v>171</v>
      </c>
      <c r="B3" s="16">
        <v>1</v>
      </c>
      <c r="D3" s="2" t="s">
        <v>172</v>
      </c>
      <c r="E3" s="17" t="s">
        <v>173</v>
      </c>
      <c r="F3" s="17" t="s">
        <v>174</v>
      </c>
      <c r="G3" s="17" t="s">
        <v>175</v>
      </c>
    </row>
    <row r="4" spans="1:7">
      <c r="D4" s="18">
        <v>43344</v>
      </c>
      <c r="E4" s="19">
        <f>DAY(D4)</f>
        <v>1</v>
      </c>
      <c r="F4" s="19">
        <f>MONTH(D4)</f>
        <v>9</v>
      </c>
      <c r="G4" s="19">
        <f>YEAR(D4)</f>
        <v>2018</v>
      </c>
    </row>
    <row r="5" spans="1:7">
      <c r="A5" s="4" t="s">
        <v>176</v>
      </c>
      <c r="B5" s="16">
        <v>43252</v>
      </c>
      <c r="F5" s="13"/>
      <c r="G5" s="11"/>
    </row>
    <row r="6" spans="1:7">
      <c r="A6" s="4" t="s">
        <v>177</v>
      </c>
      <c r="B6" s="16">
        <v>43344</v>
      </c>
      <c r="D6" s="2" t="s">
        <v>172</v>
      </c>
      <c r="E6" s="17" t="s">
        <v>178</v>
      </c>
      <c r="F6" s="17" t="s">
        <v>179</v>
      </c>
      <c r="G6" s="17" t="s">
        <v>180</v>
      </c>
    </row>
    <row r="7" spans="1:7">
      <c r="A7" s="4" t="s">
        <v>181</v>
      </c>
      <c r="B7" s="19">
        <f>B6-B5</f>
        <v>92</v>
      </c>
      <c r="D7" s="18">
        <v>43364</v>
      </c>
      <c r="E7" s="16">
        <f>DATE(YEAR($D$7),MONTH($D$7),DAY($D$7)+1)</f>
        <v>43365</v>
      </c>
      <c r="F7" s="16">
        <f>DATE(YEAR($D$7),MONTH($D$7)+1,DAY($D$7))</f>
        <v>43394</v>
      </c>
      <c r="G7" s="16">
        <f>DATE(YEAR($D$7)+1,MONTH($D$7),DAY($D$7))</f>
        <v>43729</v>
      </c>
    </row>
    <row r="9" spans="1:7">
      <c r="A9" s="4" t="s">
        <v>172</v>
      </c>
      <c r="B9" s="16">
        <v>43344</v>
      </c>
      <c r="D9" s="4" t="s">
        <v>182</v>
      </c>
      <c r="E9" s="16">
        <f ca="1">TODAY()</f>
        <v>45987</v>
      </c>
      <c r="F9" s="4" t="s">
        <v>183</v>
      </c>
      <c r="G9" s="16">
        <v>43480</v>
      </c>
    </row>
    <row r="10" spans="1:7">
      <c r="A10" s="4" t="s">
        <v>184</v>
      </c>
      <c r="B10" s="16">
        <f>B9+84</f>
        <v>43428</v>
      </c>
      <c r="D10" s="4" t="s">
        <v>185</v>
      </c>
      <c r="E10" s="16">
        <f ca="1">E9+45</f>
        <v>46032</v>
      </c>
      <c r="F10" s="4" t="s">
        <v>186</v>
      </c>
      <c r="G10" s="52">
        <f ca="1">G11-G9</f>
        <v>2507.6795195601881</v>
      </c>
    </row>
    <row r="11" spans="1:7">
      <c r="A11" s="4" t="s">
        <v>187</v>
      </c>
      <c r="B11" s="16">
        <f>B9-84</f>
        <v>43260</v>
      </c>
      <c r="D11" s="4" t="s">
        <v>188</v>
      </c>
      <c r="E11" s="16">
        <f ca="1">E9-45</f>
        <v>45942</v>
      </c>
      <c r="F11" s="4" t="s">
        <v>189</v>
      </c>
      <c r="G11" s="20">
        <f ca="1">NOW()</f>
        <v>45987.679519560188</v>
      </c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87277-1C21-403B-A47F-A23A3FDD21F0}">
  <dimension ref="A1:H14"/>
  <sheetViews>
    <sheetView workbookViewId="0">
      <selection activeCell="H9" sqref="H9"/>
    </sheetView>
  </sheetViews>
  <sheetFormatPr defaultRowHeight="15"/>
  <cols>
    <col min="1" max="1" width="6" customWidth="1"/>
    <col min="2" max="2" width="15.7109375" customWidth="1"/>
    <col min="3" max="3" width="13.42578125" customWidth="1"/>
    <col min="4" max="4" width="11.42578125" customWidth="1"/>
    <col min="5" max="5" width="18.85546875" customWidth="1"/>
    <col min="6" max="6" width="3.7109375" customWidth="1"/>
    <col min="7" max="7" width="18.5703125" customWidth="1"/>
    <col min="8" max="8" width="18" customWidth="1"/>
  </cols>
  <sheetData>
    <row r="1" spans="1:8" ht="33">
      <c r="A1" s="45" t="s">
        <v>190</v>
      </c>
      <c r="B1" s="45"/>
      <c r="C1" s="45"/>
      <c r="D1" s="45"/>
      <c r="E1" s="45"/>
    </row>
    <row r="2" spans="1:8">
      <c r="A2" s="1" t="s">
        <v>191</v>
      </c>
      <c r="B2" s="1" t="s">
        <v>192</v>
      </c>
      <c r="C2" s="1" t="s">
        <v>193</v>
      </c>
      <c r="D2" s="1" t="s">
        <v>194</v>
      </c>
      <c r="E2" s="1" t="s">
        <v>7</v>
      </c>
      <c r="G2" s="21" t="s">
        <v>195</v>
      </c>
      <c r="H2" s="55">
        <v>4</v>
      </c>
    </row>
    <row r="3" spans="1:8">
      <c r="A3" s="22">
        <v>1</v>
      </c>
      <c r="B3" s="23" t="s">
        <v>196</v>
      </c>
      <c r="C3" s="24">
        <v>6999</v>
      </c>
      <c r="D3" s="25">
        <v>17</v>
      </c>
      <c r="E3" s="26">
        <f>C3*D3</f>
        <v>118983</v>
      </c>
      <c r="G3" s="27" t="s">
        <v>192</v>
      </c>
      <c r="H3" s="53" t="str">
        <f>VLOOKUP($H$2,$A$3:$E$12,2,0)</f>
        <v>Mouse</v>
      </c>
    </row>
    <row r="4" spans="1:8">
      <c r="A4" s="28">
        <v>2</v>
      </c>
      <c r="B4" s="29" t="s">
        <v>197</v>
      </c>
      <c r="C4" s="30">
        <v>9799</v>
      </c>
      <c r="D4" s="31">
        <v>7</v>
      </c>
      <c r="E4" s="32">
        <f>C4*D4</f>
        <v>68593</v>
      </c>
      <c r="G4" s="27" t="s">
        <v>194</v>
      </c>
      <c r="H4" s="54">
        <f>VLOOKUP($H$2,$A$3:$E$12,4,0)</f>
        <v>16</v>
      </c>
    </row>
    <row r="5" spans="1:8">
      <c r="A5" s="22">
        <v>3</v>
      </c>
      <c r="B5" s="23" t="s">
        <v>198</v>
      </c>
      <c r="C5" s="24">
        <v>32.46</v>
      </c>
      <c r="D5" s="25">
        <v>15</v>
      </c>
      <c r="E5" s="26">
        <f t="shared" ref="E5:E12" si="0">PRODUCT(C5,D5)</f>
        <v>486.90000000000003</v>
      </c>
      <c r="G5" s="27" t="s">
        <v>193</v>
      </c>
      <c r="H5" s="53">
        <f>VLOOKUP($H$2,$A$3:$E$12,3,0)</f>
        <v>25.95</v>
      </c>
    </row>
    <row r="6" spans="1:8">
      <c r="A6" s="28">
        <v>4</v>
      </c>
      <c r="B6" s="29" t="s">
        <v>199</v>
      </c>
      <c r="C6" s="30">
        <v>25.95</v>
      </c>
      <c r="D6" s="31">
        <v>16</v>
      </c>
      <c r="E6" s="32">
        <f t="shared" si="0"/>
        <v>415.2</v>
      </c>
    </row>
    <row r="7" spans="1:8">
      <c r="A7" s="22">
        <v>5</v>
      </c>
      <c r="B7" s="23" t="s">
        <v>200</v>
      </c>
      <c r="C7" s="24">
        <v>345</v>
      </c>
      <c r="D7" s="25">
        <v>12</v>
      </c>
      <c r="E7" s="26">
        <f t="shared" si="0"/>
        <v>4140</v>
      </c>
    </row>
    <row r="8" spans="1:8">
      <c r="A8" s="28">
        <v>6</v>
      </c>
      <c r="B8" s="29" t="s">
        <v>201</v>
      </c>
      <c r="C8" s="30">
        <v>850</v>
      </c>
      <c r="D8" s="31">
        <v>5</v>
      </c>
      <c r="E8" s="32">
        <f t="shared" si="0"/>
        <v>4250</v>
      </c>
    </row>
    <row r="9" spans="1:8">
      <c r="A9" s="22">
        <v>7</v>
      </c>
      <c r="B9" s="23" t="s">
        <v>202</v>
      </c>
      <c r="C9" s="24">
        <v>4299</v>
      </c>
      <c r="D9" s="25">
        <v>23</v>
      </c>
      <c r="E9" s="26">
        <f t="shared" si="0"/>
        <v>98877</v>
      </c>
    </row>
    <row r="10" spans="1:8">
      <c r="A10" s="28">
        <v>8</v>
      </c>
      <c r="B10" s="29" t="s">
        <v>203</v>
      </c>
      <c r="C10" s="30">
        <v>1309.9000000000001</v>
      </c>
      <c r="D10" s="31">
        <v>12</v>
      </c>
      <c r="E10" s="32">
        <f t="shared" si="0"/>
        <v>15718.800000000001</v>
      </c>
    </row>
    <row r="11" spans="1:8">
      <c r="A11" s="22">
        <v>9</v>
      </c>
      <c r="B11" s="23" t="s">
        <v>204</v>
      </c>
      <c r="C11" s="24">
        <v>479.9</v>
      </c>
      <c r="D11" s="25">
        <v>9</v>
      </c>
      <c r="E11" s="26">
        <f t="shared" si="0"/>
        <v>4319.0999999999995</v>
      </c>
    </row>
    <row r="12" spans="1:8">
      <c r="A12" s="28">
        <v>10</v>
      </c>
      <c r="B12" s="29" t="s">
        <v>205</v>
      </c>
      <c r="C12" s="30">
        <v>196.9</v>
      </c>
      <c r="D12" s="31">
        <v>7</v>
      </c>
      <c r="E12" s="32">
        <f t="shared" si="0"/>
        <v>1378.3</v>
      </c>
    </row>
    <row r="13" spans="1:8">
      <c r="A13" s="46" t="s">
        <v>206</v>
      </c>
      <c r="B13" s="47"/>
      <c r="C13" s="33"/>
      <c r="D13" s="34">
        <f>SUM(D3:D12)</f>
        <v>123</v>
      </c>
      <c r="E13" s="35">
        <f>SUM(E3:E12)</f>
        <v>317161.29999999993</v>
      </c>
    </row>
    <row r="14" spans="1:8">
      <c r="G14" s="36"/>
      <c r="H14" s="37"/>
    </row>
  </sheetData>
  <mergeCells count="2">
    <mergeCell ref="A1:E1"/>
    <mergeCell ref="A13:B13"/>
  </mergeCells>
  <dataValidations count="1">
    <dataValidation type="list" allowBlank="1" showInputMessage="1" showErrorMessage="1" sqref="H2" xr:uid="{77E12C89-2C2C-410B-9841-988F8102AA3F}">
      <formula1>$A$3:$A$12</formula1>
    </dataValidation>
  </dataValidation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ABF1B-3FCF-4679-B97A-028D877B25D3}">
  <dimension ref="A1:L14"/>
  <sheetViews>
    <sheetView workbookViewId="0">
      <selection activeCell="F3" sqref="F3"/>
    </sheetView>
  </sheetViews>
  <sheetFormatPr defaultRowHeight="15"/>
  <cols>
    <col min="1" max="1" width="6" customWidth="1"/>
    <col min="2" max="2" width="15.7109375" customWidth="1"/>
    <col min="3" max="3" width="13.42578125" customWidth="1"/>
    <col min="4" max="4" width="21.85546875" bestFit="1" customWidth="1"/>
    <col min="5" max="5" width="11.42578125" customWidth="1"/>
    <col min="6" max="6" width="18.85546875" customWidth="1"/>
    <col min="7" max="7" width="3.7109375" customWidth="1"/>
    <col min="8" max="8" width="18.5703125" customWidth="1"/>
    <col min="9" max="9" width="13.85546875" customWidth="1"/>
  </cols>
  <sheetData>
    <row r="1" spans="1:12" ht="33">
      <c r="A1" s="45" t="s">
        <v>190</v>
      </c>
      <c r="B1" s="45"/>
      <c r="C1" s="45"/>
      <c r="D1" s="45"/>
      <c r="E1" s="45"/>
      <c r="F1" s="45"/>
    </row>
    <row r="2" spans="1:12">
      <c r="A2" s="1" t="s">
        <v>191</v>
      </c>
      <c r="B2" s="1" t="s">
        <v>192</v>
      </c>
      <c r="C2" s="1" t="s">
        <v>193</v>
      </c>
      <c r="D2" s="1" t="s">
        <v>207</v>
      </c>
      <c r="E2" s="1" t="s">
        <v>194</v>
      </c>
      <c r="F2" s="1" t="s">
        <v>7</v>
      </c>
      <c r="H2" s="48" t="s">
        <v>208</v>
      </c>
      <c r="I2" s="49"/>
    </row>
    <row r="3" spans="1:12">
      <c r="A3" s="22">
        <v>1</v>
      </c>
      <c r="B3" s="23" t="s">
        <v>196</v>
      </c>
      <c r="C3" s="24">
        <v>6999</v>
      </c>
      <c r="D3" s="38">
        <f>VLOOKUP(C3,$H$3:$I$6,2)</f>
        <v>0.05</v>
      </c>
      <c r="E3" s="25">
        <v>17</v>
      </c>
      <c r="F3" s="26">
        <f>C3*E3</f>
        <v>118983</v>
      </c>
      <c r="H3" s="39">
        <v>0</v>
      </c>
      <c r="I3" s="40">
        <v>0.2</v>
      </c>
    </row>
    <row r="4" spans="1:12">
      <c r="A4" s="28">
        <v>2</v>
      </c>
      <c r="B4" s="29" t="s">
        <v>197</v>
      </c>
      <c r="C4" s="30">
        <v>9799</v>
      </c>
      <c r="D4" s="38">
        <f t="shared" ref="D4:D12" si="0">VLOOKUP(C4,$H$3:$I$6,2)</f>
        <v>0.05</v>
      </c>
      <c r="E4" s="31">
        <v>7</v>
      </c>
      <c r="F4" s="32">
        <f>C4*E4</f>
        <v>68593</v>
      </c>
      <c r="H4" s="41">
        <v>100</v>
      </c>
      <c r="I4" s="40">
        <v>0.15</v>
      </c>
    </row>
    <row r="5" spans="1:12">
      <c r="A5" s="22">
        <v>3</v>
      </c>
      <c r="B5" s="23" t="s">
        <v>198</v>
      </c>
      <c r="C5" s="24">
        <v>32.46</v>
      </c>
      <c r="D5" s="38">
        <f t="shared" si="0"/>
        <v>0.2</v>
      </c>
      <c r="E5" s="25">
        <v>15</v>
      </c>
      <c r="F5" s="26">
        <f t="shared" ref="F5:F12" si="1">PRODUCT(C5,E5)</f>
        <v>486.90000000000003</v>
      </c>
      <c r="H5" s="41">
        <v>500</v>
      </c>
      <c r="I5" s="40">
        <v>0.1</v>
      </c>
    </row>
    <row r="6" spans="1:12">
      <c r="A6" s="28">
        <v>4</v>
      </c>
      <c r="B6" s="29" t="s">
        <v>199</v>
      </c>
      <c r="C6" s="30">
        <v>25.95</v>
      </c>
      <c r="D6" s="38">
        <f t="shared" si="0"/>
        <v>0.2</v>
      </c>
      <c r="E6" s="31">
        <v>16</v>
      </c>
      <c r="F6" s="32">
        <f t="shared" si="1"/>
        <v>415.2</v>
      </c>
      <c r="H6" s="41">
        <v>1000</v>
      </c>
      <c r="I6" s="40">
        <v>0.05</v>
      </c>
    </row>
    <row r="7" spans="1:12">
      <c r="A7" s="22">
        <v>5</v>
      </c>
      <c r="B7" s="23" t="s">
        <v>200</v>
      </c>
      <c r="C7" s="24">
        <v>345</v>
      </c>
      <c r="D7" s="38">
        <f t="shared" si="0"/>
        <v>0.15</v>
      </c>
      <c r="E7" s="25">
        <v>12</v>
      </c>
      <c r="F7" s="26">
        <f t="shared" si="1"/>
        <v>4140</v>
      </c>
      <c r="H7" s="37"/>
      <c r="I7" s="37"/>
    </row>
    <row r="8" spans="1:12">
      <c r="A8" s="28">
        <v>6</v>
      </c>
      <c r="B8" s="29" t="s">
        <v>201</v>
      </c>
      <c r="C8" s="30">
        <v>850</v>
      </c>
      <c r="D8" s="38">
        <f t="shared" si="0"/>
        <v>0.1</v>
      </c>
      <c r="E8" s="31">
        <v>5</v>
      </c>
      <c r="F8" s="32">
        <f t="shared" si="1"/>
        <v>4250</v>
      </c>
      <c r="H8" s="50" t="s">
        <v>208</v>
      </c>
      <c r="I8" s="42">
        <v>0</v>
      </c>
      <c r="J8" s="42">
        <v>100</v>
      </c>
      <c r="K8" s="42">
        <v>500</v>
      </c>
      <c r="L8" s="42">
        <v>1000</v>
      </c>
    </row>
    <row r="9" spans="1:12">
      <c r="A9" s="22">
        <v>7</v>
      </c>
      <c r="B9" s="23" t="s">
        <v>202</v>
      </c>
      <c r="C9" s="24">
        <v>4299</v>
      </c>
      <c r="D9" s="38">
        <f t="shared" si="0"/>
        <v>0.05</v>
      </c>
      <c r="E9" s="25">
        <v>23</v>
      </c>
      <c r="F9" s="26">
        <f t="shared" si="1"/>
        <v>98877</v>
      </c>
      <c r="H9" s="51"/>
      <c r="I9" s="40">
        <v>0.2</v>
      </c>
      <c r="J9" s="40">
        <v>0.15</v>
      </c>
      <c r="K9" s="40">
        <v>0.1</v>
      </c>
      <c r="L9" s="40">
        <v>0.05</v>
      </c>
    </row>
    <row r="10" spans="1:12">
      <c r="A10" s="28">
        <v>8</v>
      </c>
      <c r="B10" s="29" t="s">
        <v>203</v>
      </c>
      <c r="C10" s="30">
        <v>1309.9000000000001</v>
      </c>
      <c r="D10" s="38">
        <f t="shared" si="0"/>
        <v>0.05</v>
      </c>
      <c r="E10" s="31">
        <v>12</v>
      </c>
      <c r="F10" s="32">
        <f t="shared" si="1"/>
        <v>15718.800000000001</v>
      </c>
    </row>
    <row r="11" spans="1:12">
      <c r="A11" s="22">
        <v>9</v>
      </c>
      <c r="B11" s="23" t="s">
        <v>204</v>
      </c>
      <c r="C11" s="24">
        <v>479.9</v>
      </c>
      <c r="D11" s="38">
        <f t="shared" si="0"/>
        <v>0.15</v>
      </c>
      <c r="E11" s="25">
        <v>9</v>
      </c>
      <c r="F11" s="26">
        <f t="shared" si="1"/>
        <v>4319.0999999999995</v>
      </c>
    </row>
    <row r="12" spans="1:12">
      <c r="A12" s="28">
        <v>10</v>
      </c>
      <c r="B12" s="29" t="s">
        <v>205</v>
      </c>
      <c r="C12" s="30">
        <v>196.9</v>
      </c>
      <c r="D12" s="38">
        <f t="shared" si="0"/>
        <v>0.15</v>
      </c>
      <c r="E12" s="31">
        <v>7</v>
      </c>
      <c r="F12" s="32">
        <f t="shared" si="1"/>
        <v>1378.3</v>
      </c>
    </row>
    <row r="13" spans="1:12">
      <c r="A13" s="46" t="s">
        <v>206</v>
      </c>
      <c r="B13" s="47"/>
      <c r="C13" s="33"/>
      <c r="D13" s="43"/>
      <c r="E13" s="34">
        <f>SUM(E3:E12)</f>
        <v>123</v>
      </c>
      <c r="F13" s="35">
        <f>SUM(F3:F12)</f>
        <v>317161.29999999993</v>
      </c>
    </row>
    <row r="14" spans="1:12">
      <c r="H14" s="36"/>
      <c r="I14" s="37"/>
    </row>
  </sheetData>
  <mergeCells count="4">
    <mergeCell ref="A1:F1"/>
    <mergeCell ref="H2:I2"/>
    <mergeCell ref="H8:H9"/>
    <mergeCell ref="A13:B1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FE22B-884B-437B-BF2C-1ECA54ABFB48}">
  <dimension ref="A1:L14"/>
  <sheetViews>
    <sheetView workbookViewId="0">
      <selection activeCell="C13" sqref="C13"/>
    </sheetView>
  </sheetViews>
  <sheetFormatPr defaultRowHeight="15"/>
  <cols>
    <col min="1" max="1" width="6" customWidth="1"/>
    <col min="2" max="2" width="15.7109375" customWidth="1"/>
    <col min="3" max="3" width="13.42578125" customWidth="1"/>
    <col min="4" max="4" width="16.140625" customWidth="1"/>
    <col min="5" max="5" width="11.42578125" customWidth="1"/>
    <col min="6" max="6" width="18.85546875" customWidth="1"/>
    <col min="7" max="7" width="3.7109375" customWidth="1"/>
    <col min="8" max="8" width="18.5703125" customWidth="1"/>
    <col min="9" max="9" width="13.85546875" customWidth="1"/>
  </cols>
  <sheetData>
    <row r="1" spans="1:12" ht="33">
      <c r="A1" s="45" t="s">
        <v>190</v>
      </c>
      <c r="B1" s="45"/>
      <c r="C1" s="45"/>
      <c r="D1" s="45"/>
      <c r="E1" s="45"/>
      <c r="F1" s="45"/>
    </row>
    <row r="2" spans="1:12">
      <c r="A2" s="1" t="s">
        <v>191</v>
      </c>
      <c r="B2" s="1" t="s">
        <v>192</v>
      </c>
      <c r="C2" s="1" t="s">
        <v>193</v>
      </c>
      <c r="D2" s="1" t="s">
        <v>209</v>
      </c>
      <c r="E2" s="1" t="s">
        <v>194</v>
      </c>
      <c r="F2" s="1" t="s">
        <v>7</v>
      </c>
      <c r="H2" s="48" t="s">
        <v>208</v>
      </c>
      <c r="I2" s="49"/>
    </row>
    <row r="3" spans="1:12">
      <c r="A3" s="22">
        <v>1</v>
      </c>
      <c r="B3" s="23" t="s">
        <v>196</v>
      </c>
      <c r="C3" s="24">
        <v>6999</v>
      </c>
      <c r="D3" s="38">
        <f>HLOOKUP(C3,$I$8:$L$9,2)</f>
        <v>0.05</v>
      </c>
      <c r="E3" s="25">
        <v>17</v>
      </c>
      <c r="F3" s="26">
        <f>C3*E3</f>
        <v>118983</v>
      </c>
      <c r="H3" s="39">
        <v>0</v>
      </c>
      <c r="I3" s="40">
        <v>0.2</v>
      </c>
    </row>
    <row r="4" spans="1:12">
      <c r="A4" s="28">
        <v>2</v>
      </c>
      <c r="B4" s="29" t="s">
        <v>197</v>
      </c>
      <c r="C4" s="30">
        <v>9799</v>
      </c>
      <c r="D4" s="38">
        <f t="shared" ref="D4:D12" si="0">HLOOKUP(C4,$I$8:$L$9,2)</f>
        <v>0.05</v>
      </c>
      <c r="E4" s="31">
        <v>7</v>
      </c>
      <c r="F4" s="32">
        <f>C4*E4</f>
        <v>68593</v>
      </c>
      <c r="H4" s="41">
        <v>100</v>
      </c>
      <c r="I4" s="40">
        <v>0.15</v>
      </c>
    </row>
    <row r="5" spans="1:12">
      <c r="A5" s="22">
        <v>3</v>
      </c>
      <c r="B5" s="23" t="s">
        <v>198</v>
      </c>
      <c r="C5" s="24">
        <v>32.46</v>
      </c>
      <c r="D5" s="38">
        <f t="shared" si="0"/>
        <v>0.2</v>
      </c>
      <c r="E5" s="25">
        <v>15</v>
      </c>
      <c r="F5" s="26">
        <f t="shared" ref="F5:F12" si="1">PRODUCT(C5,E5)</f>
        <v>486.90000000000003</v>
      </c>
      <c r="H5" s="41">
        <v>500</v>
      </c>
      <c r="I5" s="40">
        <v>0.1</v>
      </c>
    </row>
    <row r="6" spans="1:12">
      <c r="A6" s="28">
        <v>4</v>
      </c>
      <c r="B6" s="29" t="s">
        <v>199</v>
      </c>
      <c r="C6" s="30">
        <v>25.95</v>
      </c>
      <c r="D6" s="38">
        <f t="shared" si="0"/>
        <v>0.2</v>
      </c>
      <c r="E6" s="31">
        <v>16</v>
      </c>
      <c r="F6" s="32">
        <f t="shared" si="1"/>
        <v>415.2</v>
      </c>
      <c r="H6" s="41">
        <v>1000</v>
      </c>
      <c r="I6" s="40">
        <v>0.05</v>
      </c>
    </row>
    <row r="7" spans="1:12">
      <c r="A7" s="22">
        <v>5</v>
      </c>
      <c r="B7" s="23" t="s">
        <v>200</v>
      </c>
      <c r="C7" s="24">
        <v>345</v>
      </c>
      <c r="D7" s="38">
        <f t="shared" si="0"/>
        <v>0.15</v>
      </c>
      <c r="E7" s="25">
        <v>12</v>
      </c>
      <c r="F7" s="26">
        <f t="shared" si="1"/>
        <v>4140</v>
      </c>
      <c r="H7" s="37"/>
      <c r="I7" s="37"/>
    </row>
    <row r="8" spans="1:12">
      <c r="A8" s="28">
        <v>6</v>
      </c>
      <c r="B8" s="29" t="s">
        <v>201</v>
      </c>
      <c r="C8" s="30">
        <v>850</v>
      </c>
      <c r="D8" s="38">
        <f t="shared" si="0"/>
        <v>0.1</v>
      </c>
      <c r="E8" s="31">
        <v>5</v>
      </c>
      <c r="F8" s="32">
        <f t="shared" si="1"/>
        <v>4250</v>
      </c>
      <c r="H8" s="50" t="s">
        <v>208</v>
      </c>
      <c r="I8" s="42">
        <v>0</v>
      </c>
      <c r="J8" s="42">
        <v>100</v>
      </c>
      <c r="K8" s="42">
        <v>500</v>
      </c>
      <c r="L8" s="42">
        <v>1000</v>
      </c>
    </row>
    <row r="9" spans="1:12">
      <c r="A9" s="22">
        <v>7</v>
      </c>
      <c r="B9" s="23" t="s">
        <v>202</v>
      </c>
      <c r="C9" s="24">
        <v>4299</v>
      </c>
      <c r="D9" s="38">
        <f t="shared" si="0"/>
        <v>0.05</v>
      </c>
      <c r="E9" s="25">
        <v>23</v>
      </c>
      <c r="F9" s="26">
        <f t="shared" si="1"/>
        <v>98877</v>
      </c>
      <c r="H9" s="51"/>
      <c r="I9" s="40">
        <v>0.2</v>
      </c>
      <c r="J9" s="40">
        <v>0.15</v>
      </c>
      <c r="K9" s="40">
        <v>0.1</v>
      </c>
      <c r="L9" s="40">
        <v>0.05</v>
      </c>
    </row>
    <row r="10" spans="1:12">
      <c r="A10" s="28">
        <v>8</v>
      </c>
      <c r="B10" s="29" t="s">
        <v>203</v>
      </c>
      <c r="C10" s="30">
        <v>1309.9000000000001</v>
      </c>
      <c r="D10" s="38">
        <f t="shared" si="0"/>
        <v>0.05</v>
      </c>
      <c r="E10" s="31">
        <v>12</v>
      </c>
      <c r="F10" s="32">
        <f t="shared" si="1"/>
        <v>15718.800000000001</v>
      </c>
    </row>
    <row r="11" spans="1:12">
      <c r="A11" s="22">
        <v>9</v>
      </c>
      <c r="B11" s="23" t="s">
        <v>204</v>
      </c>
      <c r="C11" s="24">
        <v>479.9</v>
      </c>
      <c r="D11" s="38">
        <f t="shared" si="0"/>
        <v>0.15</v>
      </c>
      <c r="E11" s="25">
        <v>9</v>
      </c>
      <c r="F11" s="26">
        <f t="shared" si="1"/>
        <v>4319.0999999999995</v>
      </c>
    </row>
    <row r="12" spans="1:12">
      <c r="A12" s="28">
        <v>10</v>
      </c>
      <c r="B12" s="29" t="s">
        <v>205</v>
      </c>
      <c r="C12" s="30">
        <v>196.9</v>
      </c>
      <c r="D12" s="38">
        <f t="shared" si="0"/>
        <v>0.15</v>
      </c>
      <c r="E12" s="31">
        <v>7</v>
      </c>
      <c r="F12" s="32">
        <f t="shared" si="1"/>
        <v>1378.3</v>
      </c>
    </row>
    <row r="13" spans="1:12">
      <c r="A13" s="46" t="s">
        <v>206</v>
      </c>
      <c r="B13" s="47"/>
      <c r="C13" s="33"/>
      <c r="D13" s="43"/>
      <c r="E13" s="34">
        <f>SUM(E3:E12)</f>
        <v>123</v>
      </c>
      <c r="F13" s="35">
        <f>SUM(F3:F12)</f>
        <v>317161.29999999993</v>
      </c>
    </row>
    <row r="14" spans="1:12">
      <c r="H14" s="36"/>
      <c r="I14" s="37"/>
    </row>
  </sheetData>
  <mergeCells count="4">
    <mergeCell ref="A1:F1"/>
    <mergeCell ref="H2:I2"/>
    <mergeCell ref="H8:H9"/>
    <mergeCell ref="A13:B1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SEERRO</vt:lpstr>
      <vt:lpstr>FUNÇÃO ORDEM</vt:lpstr>
      <vt:lpstr>FUNÇÃO CONCATENAR</vt:lpstr>
      <vt:lpstr>FUNÇAO ARRUMAR</vt:lpstr>
      <vt:lpstr>CONVERTER TEXTO</vt:lpstr>
      <vt:lpstr>FUNÇÃO DATA</vt:lpstr>
      <vt:lpstr>PROCV EXATO</vt:lpstr>
      <vt:lpstr>PROCV APROXIMADO</vt:lpstr>
      <vt:lpstr>PROCV REAJUSTE DE PREÇO</vt:lpstr>
      <vt:lpstr>PROCH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CLOVIS SEGANTIM</dc:creator>
  <cp:lastModifiedBy>CLOVIS SEGANTIM</cp:lastModifiedBy>
  <dcterms:created xsi:type="dcterms:W3CDTF">2025-11-07T22:03:44Z</dcterms:created>
  <dcterms:modified xsi:type="dcterms:W3CDTF">2025-11-26T19:18:35Z</dcterms:modified>
</cp:coreProperties>
</file>