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ink/ink1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lovis.segantim\Downloads\"/>
    </mc:Choice>
  </mc:AlternateContent>
  <xr:revisionPtr revIDLastSave="0" documentId="13_ncr:1_{E2089F51-23A5-4ED5-8209-F00A21A94FED}" xr6:coauthVersionLast="47" xr6:coauthVersionMax="47" xr10:uidLastSave="{00000000-0000-0000-0000-000000000000}"/>
  <bookViews>
    <workbookView xWindow="-120" yWindow="-120" windowWidth="19440" windowHeight="11640" firstSheet="12" activeTab="13" xr2:uid="{003F49E7-177A-4441-9315-06586650EAD9}"/>
  </bookViews>
  <sheets>
    <sheet name="Função DIATRABALHO" sheetId="2" r:id="rId1"/>
    <sheet name="Função DIA.DA.SEMANA" sheetId="3" r:id="rId2"/>
    <sheet name="EXERCICIO" sheetId="4" r:id="rId3"/>
    <sheet name="CORRESP" sheetId="5" r:id="rId4"/>
    <sheet name="INDICE" sheetId="6" r:id="rId5"/>
    <sheet name="INDICE COM CORRESP" sheetId="7" r:id="rId6"/>
    <sheet name="SALVADOR" sheetId="8" r:id="rId7"/>
    <sheet name="FORTALEZA" sheetId="9" r:id="rId8"/>
    <sheet name="RIO_DE_JANEIRO" sheetId="10" r:id="rId9"/>
    <sheet name="Função INDIRETO" sheetId="11" r:id="rId10"/>
    <sheet name="DADOS" sheetId="14" r:id="rId11"/>
    <sheet name="Criando Lista de Dados" sheetId="15" r:id="rId12"/>
    <sheet name="Função INDIRETO Lista de Dados" sheetId="13" r:id="rId13"/>
    <sheet name="Funções MUDAR e SUBSTITUIR" sheetId="1" r:id="rId14"/>
  </sheets>
  <externalReferences>
    <externalReference r:id="rId1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D3" i="1"/>
  <c r="D4" i="1"/>
  <c r="D5" i="1"/>
  <c r="D6" i="1"/>
  <c r="D7" i="1"/>
  <c r="D8" i="1"/>
  <c r="F32" i="1"/>
  <c r="D32" i="1"/>
  <c r="F31" i="1"/>
  <c r="D31" i="1"/>
  <c r="F30" i="1"/>
  <c r="D30" i="1"/>
  <c r="F29" i="1"/>
  <c r="D29" i="1"/>
  <c r="F28" i="1"/>
  <c r="D28" i="1"/>
  <c r="F27" i="1"/>
  <c r="D27" i="1"/>
  <c r="F26" i="1"/>
  <c r="D26" i="1"/>
  <c r="F25" i="1"/>
  <c r="D25" i="1"/>
  <c r="F24" i="1"/>
  <c r="D24" i="1"/>
  <c r="F23" i="1"/>
  <c r="D23" i="1"/>
  <c r="F22" i="1"/>
  <c r="D22" i="1"/>
  <c r="F21" i="1"/>
  <c r="D21" i="1"/>
  <c r="F20" i="1"/>
  <c r="D20" i="1"/>
  <c r="F19" i="1"/>
  <c r="D19" i="1"/>
  <c r="F18" i="1"/>
  <c r="D18" i="1"/>
  <c r="F17" i="1"/>
  <c r="D17" i="1"/>
  <c r="F16" i="1"/>
  <c r="D16" i="1"/>
  <c r="F15" i="1"/>
  <c r="D15" i="1"/>
  <c r="F14" i="1"/>
  <c r="D14" i="1"/>
  <c r="F13" i="1"/>
  <c r="D13" i="1"/>
  <c r="F12" i="1"/>
  <c r="D12" i="1"/>
  <c r="F11" i="1"/>
  <c r="D11" i="1"/>
  <c r="F10" i="1"/>
  <c r="D10" i="1"/>
  <c r="F9" i="1"/>
  <c r="D9" i="1"/>
  <c r="H4" i="13" l="1"/>
  <c r="J3" i="15"/>
  <c r="F5" i="11"/>
  <c r="F5" i="11" a="1"/>
  <c r="E5" i="11" a="1"/>
  <c r="E5" i="11" s="1"/>
  <c r="D5" i="11" a="1"/>
  <c r="D5" i="11" s="1"/>
  <c r="C5" i="11" a="1"/>
  <c r="C5" i="11" s="1"/>
  <c r="G5" i="11" s="1"/>
  <c r="F4" i="11" a="1"/>
  <c r="F4" i="11" s="1"/>
  <c r="E4" i="11" a="1"/>
  <c r="E4" i="11" s="1"/>
  <c r="D4" i="11" a="1"/>
  <c r="D4" i="11" s="1"/>
  <c r="C4" i="11"/>
  <c r="C4" i="11" a="1"/>
  <c r="F3" i="11" a="1"/>
  <c r="F3" i="11" s="1"/>
  <c r="E3" i="11" a="1"/>
  <c r="E3" i="11" s="1"/>
  <c r="D3" i="11"/>
  <c r="D3" i="11" a="1"/>
  <c r="C3" i="11"/>
  <c r="G3" i="11" s="1"/>
  <c r="J3" i="7"/>
  <c r="J3" i="6"/>
  <c r="D11" i="11"/>
  <c r="C9" i="11"/>
  <c r="C11" i="11"/>
  <c r="E10" i="11"/>
  <c r="D10" i="11"/>
  <c r="E9" i="11"/>
  <c r="E11" i="11"/>
  <c r="C10" i="11"/>
  <c r="D9" i="11"/>
  <c r="D6" i="11" l="1"/>
  <c r="E6" i="11"/>
  <c r="F6" i="11"/>
  <c r="G4" i="11"/>
  <c r="C6" i="11"/>
  <c r="J3" i="5" l="1"/>
  <c r="F3" i="4"/>
  <c r="E12" i="4" s="1"/>
  <c r="F5" i="3"/>
  <c r="F6" i="3"/>
  <c r="F7" i="3"/>
  <c r="F8" i="3"/>
  <c r="F9" i="3"/>
  <c r="F10" i="3"/>
  <c r="F11" i="3"/>
  <c r="F12" i="3"/>
  <c r="F13" i="3"/>
  <c r="F14" i="3"/>
  <c r="F15" i="3"/>
  <c r="F4" i="3"/>
  <c r="L3" i="5"/>
  <c r="H6" i="3"/>
  <c r="H4" i="3"/>
  <c r="E7" i="4" l="1"/>
  <c r="E8" i="4"/>
  <c r="E13" i="4"/>
  <c r="E9" i="4"/>
  <c r="E10" i="4"/>
  <c r="E11" i="4"/>
  <c r="E6" i="4"/>
  <c r="F6" i="4" s="1"/>
  <c r="E5" i="3" l="1"/>
  <c r="E6" i="3"/>
  <c r="E7" i="3"/>
  <c r="E8" i="3"/>
  <c r="E9" i="3"/>
  <c r="E10" i="3"/>
  <c r="E11" i="3"/>
  <c r="E12" i="3"/>
  <c r="E13" i="3"/>
  <c r="E14" i="3"/>
  <c r="E15" i="3"/>
  <c r="E4" i="3"/>
  <c r="E6" i="2"/>
  <c r="E9" i="2"/>
  <c r="E10" i="2" s="1"/>
  <c r="B6" i="2"/>
  <c r="F6" i="10"/>
  <c r="E6" i="10"/>
  <c r="D6" i="10"/>
  <c r="C6" i="10"/>
  <c r="G4" i="10"/>
  <c r="G3" i="10"/>
  <c r="G5" i="10" s="1"/>
  <c r="C6" i="9"/>
  <c r="G4" i="9"/>
  <c r="G3" i="9"/>
  <c r="G5" i="9" s="1"/>
  <c r="F6" i="8"/>
  <c r="E6" i="8"/>
  <c r="D6" i="8"/>
  <c r="C6" i="8"/>
  <c r="G5" i="8"/>
  <c r="G4" i="8"/>
  <c r="G3" i="8"/>
</calcChain>
</file>

<file path=xl/sharedStrings.xml><?xml version="1.0" encoding="utf-8"?>
<sst xmlns="http://schemas.openxmlformats.org/spreadsheetml/2006/main" count="802" uniqueCount="179">
  <si>
    <t>Hotel Smart Salvador</t>
  </si>
  <si>
    <t>Reserva</t>
  </si>
  <si>
    <t>Nome do Pax</t>
  </si>
  <si>
    <t>CPF</t>
  </si>
  <si>
    <t>E-mail</t>
  </si>
  <si>
    <t>Estado</t>
  </si>
  <si>
    <t>Cidade</t>
  </si>
  <si>
    <t>Valor Total</t>
  </si>
  <si>
    <t>Cristiano Aparecido</t>
  </si>
  <si>
    <t>cristianoaparecido@gmail.com</t>
  </si>
  <si>
    <t>SP</t>
  </si>
  <si>
    <t>São Paulo</t>
  </si>
  <si>
    <t>Ronaldo Lima</t>
  </si>
  <si>
    <t>ronaldolima@yahoo.com</t>
  </si>
  <si>
    <t>Guarulhos</t>
  </si>
  <si>
    <t>Juliana Amaral</t>
  </si>
  <si>
    <t>julianaamaral@yahoo.com</t>
  </si>
  <si>
    <t>Campinas</t>
  </si>
  <si>
    <t>Rafael De Sousa</t>
  </si>
  <si>
    <t>rafaeldesousa@gamail.com</t>
  </si>
  <si>
    <t>RJ</t>
  </si>
  <si>
    <t>Rio de Janeiro</t>
  </si>
  <si>
    <t xml:space="preserve">Igor Souza </t>
  </si>
  <si>
    <t>igorsouza@gmail.com</t>
  </si>
  <si>
    <t>MG</t>
  </si>
  <si>
    <t>Belo Horizonte</t>
  </si>
  <si>
    <t>Joyce Coutinho</t>
  </si>
  <si>
    <t>joycecoutinho@yahoo.com</t>
  </si>
  <si>
    <t>GO</t>
  </si>
  <si>
    <t>Goiânia</t>
  </si>
  <si>
    <t>Paulo Sergio</t>
  </si>
  <si>
    <t xml:space="preserve">307.272.808.99 </t>
  </si>
  <si>
    <t>paulosergio@gamail.com</t>
  </si>
  <si>
    <t>Aparecida de Goiânia</t>
  </si>
  <si>
    <t>Cris Luziane</t>
  </si>
  <si>
    <t xml:space="preserve">363.975.818.88 </t>
  </si>
  <si>
    <t>crisluziane@yahoo.com</t>
  </si>
  <si>
    <t>Uberlândia</t>
  </si>
  <si>
    <t xml:space="preserve">Evelin Ferreira </t>
  </si>
  <si>
    <t xml:space="preserve">331.972.588.27 </t>
  </si>
  <si>
    <t>evelinferreira@gmail.com</t>
  </si>
  <si>
    <t>São Gonçalo</t>
  </si>
  <si>
    <t>Leandro Henrique</t>
  </si>
  <si>
    <t xml:space="preserve">383.446.338.85 </t>
  </si>
  <si>
    <t>leandrohenrique@gamail.com</t>
  </si>
  <si>
    <t>José dos Campos</t>
  </si>
  <si>
    <t>Erik Almeida</t>
  </si>
  <si>
    <t xml:space="preserve">295.136.248.03 </t>
  </si>
  <si>
    <t>erikalmeida@gamail.com</t>
  </si>
  <si>
    <t>Patricia Rosa</t>
  </si>
  <si>
    <t xml:space="preserve">219.180.478.04 </t>
  </si>
  <si>
    <t>patriciarosa@gmail.com</t>
  </si>
  <si>
    <t>Camila Mendes</t>
  </si>
  <si>
    <t xml:space="preserve">314.493.248.51 </t>
  </si>
  <si>
    <t>camilamendes@yahoo.com</t>
  </si>
  <si>
    <t>Raissa Soares</t>
  </si>
  <si>
    <t xml:space="preserve">401.961.598.57 </t>
  </si>
  <si>
    <t>raissasoares@gamail.com</t>
  </si>
  <si>
    <t xml:space="preserve">Neidson Luiz </t>
  </si>
  <si>
    <t xml:space="preserve">367.374.688.02 </t>
  </si>
  <si>
    <t>neidsonluiz@yahoo.com</t>
  </si>
  <si>
    <t>Antonio Ricardo</t>
  </si>
  <si>
    <t xml:space="preserve">398.590.648.30 </t>
  </si>
  <si>
    <t>antonioricardo@gmail.com</t>
  </si>
  <si>
    <t>Geraldo Pereira</t>
  </si>
  <si>
    <t xml:space="preserve">341.396.018.09 </t>
  </si>
  <si>
    <t>geraldopereira@gamail.com</t>
  </si>
  <si>
    <t>Edson Brito</t>
  </si>
  <si>
    <t xml:space="preserve">365.307.018.00 </t>
  </si>
  <si>
    <t>edsonbrito@yahoo.com</t>
  </si>
  <si>
    <t>Diego Henrique</t>
  </si>
  <si>
    <t xml:space="preserve">412.344.938.70 </t>
  </si>
  <si>
    <t>diegohenrique@yahoo.com</t>
  </si>
  <si>
    <t>Olivio Mariano</t>
  </si>
  <si>
    <t xml:space="preserve">407.410.778.33 </t>
  </si>
  <si>
    <t>oliviomariano@gmail.com</t>
  </si>
  <si>
    <t xml:space="preserve">Naye Nobre </t>
  </si>
  <si>
    <t xml:space="preserve">399.470.678.58 </t>
  </si>
  <si>
    <t>nayenobre@gmail.com</t>
  </si>
  <si>
    <t>Jonathan Silva</t>
  </si>
  <si>
    <t xml:space="preserve">409.887.868.26 </t>
  </si>
  <si>
    <t>jonathansilva@yahoo.com</t>
  </si>
  <si>
    <t>Tito Marcos</t>
  </si>
  <si>
    <t xml:space="preserve">386.132.198.02 </t>
  </si>
  <si>
    <t>titomarcos@gamail.com</t>
  </si>
  <si>
    <t>Maikon Pereira</t>
  </si>
  <si>
    <t xml:space="preserve">233.470.278.17 </t>
  </si>
  <si>
    <t>maikonpereira@yahoo.com</t>
  </si>
  <si>
    <t>Joao Carlos</t>
  </si>
  <si>
    <t xml:space="preserve">383.320.808.27 </t>
  </si>
  <si>
    <t>joaocarlos@gmail.com</t>
  </si>
  <si>
    <t>Thiago Augusto</t>
  </si>
  <si>
    <t xml:space="preserve">392.123.758.04 </t>
  </si>
  <si>
    <t>thiagoaugusto@gamail.com</t>
  </si>
  <si>
    <t>Danilo Santos Barreto</t>
  </si>
  <si>
    <t xml:space="preserve">320.849.998.12 </t>
  </si>
  <si>
    <t>danilosantosbarreto@gmail.com</t>
  </si>
  <si>
    <t>Franclin Fagundes</t>
  </si>
  <si>
    <t xml:space="preserve">377.567.638.40 </t>
  </si>
  <si>
    <t>franclinfagundes@gmail.com</t>
  </si>
  <si>
    <t>Jasiel Souza</t>
  </si>
  <si>
    <t>078.405.624.26</t>
  </si>
  <si>
    <t>jasielsouza@gamail.com</t>
  </si>
  <si>
    <t>Emilly Cerqueira</t>
  </si>
  <si>
    <t>403.022.598.56</t>
  </si>
  <si>
    <t>emillycerqueira@yahoo.com</t>
  </si>
  <si>
    <t>Trabalhando com Datas</t>
  </si>
  <si>
    <t>DIATRABALHO</t>
  </si>
  <si>
    <t>DIATRABALHOTOTAL</t>
  </si>
  <si>
    <t>Data</t>
  </si>
  <si>
    <t>Feriado</t>
  </si>
  <si>
    <t>Data Início</t>
  </si>
  <si>
    <t>Confraternização</t>
  </si>
  <si>
    <t>Dias de Trabalho</t>
  </si>
  <si>
    <t>Data Término</t>
  </si>
  <si>
    <t>Carnaval</t>
  </si>
  <si>
    <t>Paixão de Cristo</t>
  </si>
  <si>
    <t>Tiradentes</t>
  </si>
  <si>
    <t>Data Atual</t>
  </si>
  <si>
    <t>Dia do Trabalho</t>
  </si>
  <si>
    <t>Corpus Christi</t>
  </si>
  <si>
    <t>Independência do Brasil</t>
  </si>
  <si>
    <t>Nossa Sr.a Aparecida</t>
  </si>
  <si>
    <t>Finados</t>
  </si>
  <si>
    <t>Proclamação da República</t>
  </si>
  <si>
    <t>Natal</t>
  </si>
  <si>
    <t>Número</t>
  </si>
  <si>
    <t>Dia da Semana</t>
  </si>
  <si>
    <t>Data de Envio Prevista</t>
  </si>
  <si>
    <t>DIA.DA.SEMANA</t>
  </si>
  <si>
    <t>Data de Envio Redefinida</t>
  </si>
  <si>
    <t>Domingo</t>
  </si>
  <si>
    <t>Segunda-feira</t>
  </si>
  <si>
    <t>Terça-feira</t>
  </si>
  <si>
    <t>Quarta-feira</t>
  </si>
  <si>
    <t>Quinta-feira</t>
  </si>
  <si>
    <t>Sexta-feira</t>
  </si>
  <si>
    <t>Sábado</t>
  </si>
  <si>
    <t>Acomodações</t>
  </si>
  <si>
    <t>Diária</t>
  </si>
  <si>
    <t>Apartamento Standard</t>
  </si>
  <si>
    <t>Apartamento Superior</t>
  </si>
  <si>
    <t>Valor</t>
  </si>
  <si>
    <t>Total</t>
  </si>
  <si>
    <t>Apartamento Máster</t>
  </si>
  <si>
    <t>Apartamento Oceânico</t>
  </si>
  <si>
    <t>Suíte Executiva</t>
  </si>
  <si>
    <t>Suíte Máster</t>
  </si>
  <si>
    <t>Taxa Final de Semana</t>
  </si>
  <si>
    <t>ReservaID</t>
  </si>
  <si>
    <t>Classificação</t>
  </si>
  <si>
    <t>Janeiro</t>
  </si>
  <si>
    <t>Fevereiro</t>
  </si>
  <si>
    <t>Março</t>
  </si>
  <si>
    <t>Abril</t>
  </si>
  <si>
    <t>Entradas</t>
  </si>
  <si>
    <t>Hospedagem</t>
  </si>
  <si>
    <t>Serviços</t>
  </si>
  <si>
    <t>Extras</t>
  </si>
  <si>
    <t>Hotel Smart Fortaleza</t>
  </si>
  <si>
    <t>Hotel Smart Rio de Janeiro</t>
  </si>
  <si>
    <t>Hotéis Smart Fluxo de Caixa</t>
  </si>
  <si>
    <t>Salvador</t>
  </si>
  <si>
    <t>Fortaleza</t>
  </si>
  <si>
    <t>Rio_de_Janeiro</t>
  </si>
  <si>
    <t>Total de Vendas</t>
  </si>
  <si>
    <t>Classificações</t>
  </si>
  <si>
    <t>Excelente</t>
  </si>
  <si>
    <t>Muito bom</t>
  </si>
  <si>
    <t>Bom</t>
  </si>
  <si>
    <t>Satisfatório</t>
  </si>
  <si>
    <t>Razoável</t>
  </si>
  <si>
    <t>Ruim</t>
  </si>
  <si>
    <t>363.975.818.87</t>
  </si>
  <si>
    <t>331.972.588.26</t>
  </si>
  <si>
    <t>383.446.338.84</t>
  </si>
  <si>
    <t>295.136.248.02</t>
  </si>
  <si>
    <t>219.180.478.03</t>
  </si>
  <si>
    <t>314.493.248.50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</si>
</sst>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00"/>
    <numFmt numFmtId="165" formatCode="_-&quot;R$&quot;\ * #,##0_-;\-&quot;R$&quot;\ * #,##0_-;_-&quot;R$&quot;\ * &quot;-&quot;??_-;_-@_-"/>
  </numFmts>
  <fonts count="7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26"/>
      <color theme="9" tint="0.79998168889431442"/>
      <name val="Exotc350 Bd BT"/>
      <family val="5"/>
    </font>
    <font>
      <sz val="11"/>
      <color theme="9" tint="0.79998168889431442"/>
      <name val="Aptos Narrow"/>
      <family val="2"/>
      <scheme val="minor"/>
    </font>
    <font>
      <sz val="11"/>
      <color theme="9" tint="-0.499984740745262"/>
      <name val="Aptos Narrow"/>
      <family val="2"/>
      <scheme val="minor"/>
    </font>
    <font>
      <sz val="11"/>
      <name val="Aptos Narrow"/>
      <family val="2"/>
      <scheme val="minor"/>
    </font>
    <font>
      <sz val="8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1F7ED"/>
        <bgColor indexed="64"/>
      </patternFill>
    </fill>
    <fill>
      <patternFill patternType="solid">
        <fgColor rgb="FFD9EACE"/>
        <bgColor indexed="64"/>
      </patternFill>
    </fill>
    <fill>
      <patternFill patternType="solid">
        <fgColor rgb="FFFBFDF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9">
    <xf numFmtId="0" fontId="0" fillId="0" borderId="0" xfId="0"/>
    <xf numFmtId="0" fontId="3" fillId="3" borderId="0" xfId="0" applyFont="1" applyFill="1"/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left"/>
    </xf>
    <xf numFmtId="14" fontId="0" fillId="0" borderId="0" xfId="0" applyNumberFormat="1" applyAlignment="1">
      <alignment horizontal="center"/>
    </xf>
    <xf numFmtId="0" fontId="1" fillId="0" borderId="0" xfId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4" fontId="0" fillId="0" borderId="0" xfId="0" applyNumberFormat="1"/>
    <xf numFmtId="164" fontId="0" fillId="0" borderId="0" xfId="0" applyNumberFormat="1" applyAlignment="1">
      <alignment horizontal="center"/>
    </xf>
    <xf numFmtId="44" fontId="0" fillId="0" borderId="0" xfId="0" applyNumberFormat="1" applyAlignment="1">
      <alignment horizontal="center"/>
    </xf>
    <xf numFmtId="0" fontId="4" fillId="4" borderId="0" xfId="0" applyFont="1" applyFill="1" applyAlignment="1">
      <alignment horizontal="center"/>
    </xf>
    <xf numFmtId="0" fontId="3" fillId="3" borderId="0" xfId="0" applyFont="1" applyFill="1" applyAlignment="1">
      <alignment horizontal="left" indent="1"/>
    </xf>
    <xf numFmtId="14" fontId="4" fillId="5" borderId="1" xfId="0" applyNumberFormat="1" applyFont="1" applyFill="1" applyBorder="1" applyAlignment="1">
      <alignment horizontal="center"/>
    </xf>
    <xf numFmtId="14" fontId="0" fillId="6" borderId="1" xfId="0" applyNumberFormat="1" applyFill="1" applyBorder="1" applyAlignment="1">
      <alignment horizontal="center"/>
    </xf>
    <xf numFmtId="14" fontId="4" fillId="5" borderId="1" xfId="0" applyNumberFormat="1" applyFont="1" applyFill="1" applyBorder="1" applyAlignment="1">
      <alignment horizontal="left"/>
    </xf>
    <xf numFmtId="1" fontId="4" fillId="5" borderId="1" xfId="0" applyNumberFormat="1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4" fillId="7" borderId="1" xfId="0" applyFont="1" applyFill="1" applyBorder="1" applyAlignment="1">
      <alignment horizontal="center"/>
    </xf>
    <xf numFmtId="44" fontId="4" fillId="4" borderId="0" xfId="0" applyNumberFormat="1" applyFont="1" applyFill="1" applyAlignment="1">
      <alignment horizontal="center"/>
    </xf>
    <xf numFmtId="14" fontId="0" fillId="0" borderId="0" xfId="0" applyNumberFormat="1" applyAlignment="1">
      <alignment horizontal="left"/>
    </xf>
    <xf numFmtId="44" fontId="4" fillId="5" borderId="1" xfId="0" applyNumberFormat="1" applyFont="1" applyFill="1" applyBorder="1" applyAlignment="1">
      <alignment horizontal="center"/>
    </xf>
    <xf numFmtId="14" fontId="3" fillId="3" borderId="0" xfId="0" applyNumberFormat="1" applyFont="1" applyFill="1" applyAlignment="1">
      <alignment horizontal="left"/>
    </xf>
    <xf numFmtId="9" fontId="4" fillId="5" borderId="1" xfId="0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0" xfId="0" applyNumberFormat="1" applyAlignment="1">
      <alignment horizontal="left"/>
    </xf>
    <xf numFmtId="0" fontId="3" fillId="3" borderId="1" xfId="0" applyFont="1" applyFill="1" applyBorder="1"/>
    <xf numFmtId="165" fontId="5" fillId="0" borderId="1" xfId="0" applyNumberFormat="1" applyFont="1" applyBorder="1"/>
    <xf numFmtId="165" fontId="5" fillId="8" borderId="1" xfId="0" applyNumberFormat="1" applyFont="1" applyFill="1" applyBorder="1"/>
    <xf numFmtId="165" fontId="4" fillId="8" borderId="1" xfId="0" applyNumberFormat="1" applyFont="1" applyFill="1" applyBorder="1"/>
    <xf numFmtId="0" fontId="3" fillId="2" borderId="0" xfId="0" applyFont="1" applyFill="1"/>
    <xf numFmtId="0" fontId="0" fillId="9" borderId="1" xfId="0" applyFill="1" applyBorder="1" applyAlignment="1">
      <alignment horizontal="left"/>
    </xf>
    <xf numFmtId="44" fontId="4" fillId="5" borderId="1" xfId="0" applyNumberFormat="1" applyFont="1" applyFill="1" applyBorder="1"/>
    <xf numFmtId="0" fontId="0" fillId="6" borderId="1" xfId="0" applyFill="1" applyBorder="1" applyAlignment="1">
      <alignment horizontal="left" indent="1"/>
    </xf>
    <xf numFmtId="0" fontId="4" fillId="4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4" borderId="1" xfId="0" applyFill="1" applyBorder="1" applyAlignment="1">
      <alignment horizontal="center" vertical="center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887235</xdr:colOff>
      <xdr:row>3</xdr:row>
      <xdr:rowOff>28260</xdr:rowOff>
    </xdr:from>
    <xdr:to>
      <xdr:col>7</xdr:col>
      <xdr:colOff>28845</xdr:colOff>
      <xdr:row>5</xdr:row>
      <xdr:rowOff>114540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1">
          <xdr14:nvContentPartPr>
            <xdr14:cNvPr id="7" name="Tinta 6">
              <a:extLst>
                <a:ext uri="{FF2B5EF4-FFF2-40B4-BE49-F238E27FC236}">
                  <a16:creationId xmlns:a16="http://schemas.microsoft.com/office/drawing/2014/main" id="{7CC9E940-74CD-A41B-A1B3-9AC4E87D0D0E}"/>
                </a:ext>
              </a:extLst>
            </xdr14:cNvPr>
            <xdr14:cNvContentPartPr/>
          </xdr14:nvContentPartPr>
          <xdr14:nvPr macro=""/>
          <xdr14:xfrm>
            <a:off x="4097160" y="828360"/>
            <a:ext cx="3846960" cy="467280"/>
          </xdr14:xfrm>
        </xdr:contentPart>
      </mc:Choice>
      <mc:Fallback>
        <xdr:pic>
          <xdr:nvPicPr>
            <xdr:cNvPr id="7" name="Tinta 6">
              <a:extLst>
                <a:ext uri="{FF2B5EF4-FFF2-40B4-BE49-F238E27FC236}">
                  <a16:creationId xmlns:a16="http://schemas.microsoft.com/office/drawing/2014/main" id="{7CC9E940-74CD-A41B-A1B3-9AC4E87D0D0E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091040" y="822240"/>
              <a:ext cx="3859200" cy="47952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lovis.segantim\Downloads\01-formulas_e_funcoes.xlsx\08-funcoes_avancadas_II_final.xlsx" TargetMode="External"/><Relationship Id="rId1" Type="http://schemas.openxmlformats.org/officeDocument/2006/relationships/externalLinkPath" Target="01-formulas_e_funcoes.xlsx/08-funcoes_avancadas_II_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riando Lista de Dados"/>
      <sheetName val="Dados"/>
      <sheetName val="Função CORRESP"/>
      <sheetName val="Função ÍNDICE"/>
      <sheetName val="Função ÍNDICE com CORRESP"/>
      <sheetName val="Função DESLOC"/>
      <sheetName val="Função DESLOC com Função MÉDIA"/>
      <sheetName val="Lista de Dados Dinâmicas"/>
      <sheetName val="Salvador"/>
      <sheetName val="Fortaleza"/>
      <sheetName val="Rio_de_Janeiro"/>
      <sheetName val="Função INDIRETO"/>
      <sheetName val="Função INDIRETO Lista de Dados"/>
      <sheetName val="Função ARRED"/>
      <sheetName val="Função INT"/>
      <sheetName val="Função ALEATÓRIOENTRE"/>
      <sheetName val="Função AGREGAR"/>
      <sheetName val="Fórmulas de Matriz"/>
      <sheetName val="Função NÚM.CARACT"/>
      <sheetName val="Função PROCURAR"/>
      <sheetName val="Função LOCALIZAR"/>
      <sheetName val="Função EXT.TEXTO"/>
      <sheetName val="Lição de Cas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C3">
            <v>150000</v>
          </cell>
          <cell r="D3">
            <v>165000</v>
          </cell>
          <cell r="E3">
            <v>172000</v>
          </cell>
          <cell r="F3">
            <v>210000</v>
          </cell>
        </row>
        <row r="4">
          <cell r="C4">
            <v>35000</v>
          </cell>
          <cell r="D4">
            <v>42000</v>
          </cell>
          <cell r="E4">
            <v>25000</v>
          </cell>
          <cell r="F4">
            <v>43275</v>
          </cell>
        </row>
        <row r="5">
          <cell r="C5">
            <v>14320</v>
          </cell>
          <cell r="D5">
            <v>12743</v>
          </cell>
          <cell r="E5">
            <v>12745</v>
          </cell>
          <cell r="F5">
            <v>9321</v>
          </cell>
        </row>
      </sheetData>
      <sheetData sheetId="9">
        <row r="3">
          <cell r="C3">
            <v>165000</v>
          </cell>
          <cell r="D3">
            <v>143000</v>
          </cell>
          <cell r="E3">
            <v>183000</v>
          </cell>
          <cell r="F3">
            <v>197000</v>
          </cell>
        </row>
        <row r="4">
          <cell r="C4">
            <v>45000</v>
          </cell>
          <cell r="D4">
            <v>47500</v>
          </cell>
          <cell r="E4">
            <v>28000</v>
          </cell>
          <cell r="F4">
            <v>49275</v>
          </cell>
        </row>
        <row r="5">
          <cell r="C5">
            <v>17320</v>
          </cell>
          <cell r="D5">
            <v>16743</v>
          </cell>
          <cell r="E5">
            <v>18745</v>
          </cell>
          <cell r="F5">
            <v>12321</v>
          </cell>
        </row>
      </sheetData>
      <sheetData sheetId="10">
        <row r="3">
          <cell r="C3">
            <v>265000</v>
          </cell>
          <cell r="D3">
            <v>243000</v>
          </cell>
          <cell r="E3">
            <v>283000</v>
          </cell>
          <cell r="F3">
            <v>297000</v>
          </cell>
        </row>
        <row r="4">
          <cell r="C4">
            <v>55000</v>
          </cell>
          <cell r="D4">
            <v>57500</v>
          </cell>
          <cell r="E4">
            <v>38000</v>
          </cell>
          <cell r="F4">
            <v>59275</v>
          </cell>
        </row>
        <row r="5">
          <cell r="C5">
            <v>27320</v>
          </cell>
          <cell r="D5">
            <v>26743</v>
          </cell>
          <cell r="E5">
            <v>28745</v>
          </cell>
          <cell r="F5">
            <v>22321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11-26T19:23:34.011"/>
    </inkml:context>
    <inkml:brush xml:id="br0">
      <inkml:brushProperty name="width" value="0.035" units="cm"/>
      <inkml:brushProperty name="height" value="0.035" units="cm"/>
      <inkml:brushProperty name="color" value="#E71224"/>
    </inkml:brush>
  </inkml:definitions>
  <inkml:trace contextRef="#ctx0" brushRef="#br0">10685 238 24575,'-1'4'0,"1"-1"0,-1 0 0,0 0 0,0 0 0,0 0 0,0 1 0,-1-2 0,1 1 0,-1 0 0,0 0 0,0 0 0,0-1 0,0 1 0,0-1 0,-1 0 0,1 0 0,-1 1 0,1-2 0,-1 1 0,0 0 0,-3 1 0,-12 7 0,0-1 0,-25 8 0,28-11 0,-70 25 0,-2-3 0,-1-4 0,-1-5 0,-1-3 0,0-3 0,-146-1 0,-1058-63 0,-369-178 0,1376 186 0,-3 13 0,-312 7 0,488 24-1365,88-1-5461</inkml:trace>
  <inkml:trace contextRef="#ctx0" brushRef="#br0" timeOffset="1534.46">5579 0 24575,'-11'9'0,"1"-1"0,-2 0 0,1-1 0,-1 0 0,-23 10 0,-31 18 0,40-18 0,17-12 0,0 0 0,1 0 0,-1 1 0,1 0 0,1 1 0,-1-1 0,1 2 0,1-1 0,-12 16 0,17-21 0,1-1 0,-1 0 0,1 0 0,-1 0 0,1 1 0,-1-1 0,1 0 0,0 1 0,0-1 0,0 0 0,0 1 0,0-1 0,0 0 0,0 1 0,0-1 0,1 0 0,-1 1 0,0-1 0,1 0 0,-1 0 0,1 1 0,-1-1 0,1 0 0,0 0 0,0 0 0,-1 0 0,1 0 0,0 0 0,0 0 0,0 0 0,0 0 0,0 0 0,0 0 0,0-1 0,0 1 0,1 0 0,-1-1 0,0 1 0,0-1 0,1 1 0,-1-1 0,0 0 0,3 1 0,8 2 0,0-1 0,0 0 0,23 0 0,-19-1 0,82 14-1365,-70-11-5461</inkml:trace>
  <inkml:trace contextRef="#ctx0" brushRef="#br0" timeOffset="3285.37">10685 1297 24575,'-6191'0'-815,"5871"-4"796,-386-54 0,-543-131 872,1064 158-853,1-8 0,1-8 0,-185-74 0,112 5 0,6 2 0,159 79 0,-91-51 0,98 43-8,42 23-670,-76-49-1,99 55-6147</inkml:trace>
  <inkml:trace contextRef="#ctx0" brushRef="#br0" timeOffset="4595.72">234 133 24575,'0'0'0,"0"0"0,0 0 0,0 0 0,1 0 0,-1 0 0,0 0 0,0 0 0,0 0 0,0 0 0,0 0 0,1 0 0,-1 0 0,0 0 0,0 0 0,0 0 0,0 0 0,1 0 0,-1 1 0,0-1 0,0 0 0,0 0 0,0 0 0,0 0 0,0 0 0,1 0 0,-1 0 0,0 0 0,0 0 0,0 1 0,0-1 0,0 0 0,0 0 0,0 0 0,0 0 0,1 0 0,-1 1 0,0-1 0,0 0 0,0 0 0,0 0 0,0 0 0,0 1 0,0-1 0,0 0 0,0 0 0,0 0 0,0 0 0,0 0 0,0 1 0,0-1 0,0 0 0,0 0 0,-1 0 0,1 0 0,0 1 0,-9 10 0,-15 9 0,-50 5 0,59-22 0,1 1 0,0 0 0,1 2 0,-1-1 0,-20 13 0,33-17 0,-1 0 0,0 0 0,0 0 0,0 1 0,1-1 0,-1 0 0,1 1 0,-1 0 0,1-1 0,0 1 0,0 0 0,-1-1 0,1 1 0,0 0 0,0 0 0,1 0 0,-1 0 0,0 0 0,1 0 0,-1 0 0,1 0 0,0 0 0,0 0 0,-1 1 0,1-1 0,1 0 0,-1 0 0,0 0 0,0 0 0,1 0 0,-1 0 0,1 0 0,0 0 0,0 0 0,0 0 0,0 0 0,0 0 0,0 0 0,0-1 0,0 1 0,1 0 0,-1-1 0,1 1 0,2 1 0,7 8 0,1-1 0,0 0 0,0-1 0,22 12 0,-32-20 0,19 13-1365,-4-1-5461</inkml:trace>
</inkml: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mailto:leandrohenrique@gamail.com" TargetMode="External"/><Relationship Id="rId13" Type="http://schemas.openxmlformats.org/officeDocument/2006/relationships/hyperlink" Target="mailto:neidsonluiz@gmail.com" TargetMode="External"/><Relationship Id="rId18" Type="http://schemas.openxmlformats.org/officeDocument/2006/relationships/hyperlink" Target="mailto:oliviomariano@gmail.com" TargetMode="External"/><Relationship Id="rId26" Type="http://schemas.openxmlformats.org/officeDocument/2006/relationships/hyperlink" Target="mailto:jasielsouza@gamail.com" TargetMode="External"/><Relationship Id="rId3" Type="http://schemas.openxmlformats.org/officeDocument/2006/relationships/hyperlink" Target="mailto:igorsouza@gmail.com" TargetMode="External"/><Relationship Id="rId21" Type="http://schemas.openxmlformats.org/officeDocument/2006/relationships/hyperlink" Target="mailto:titomarcos@gamail.com" TargetMode="External"/><Relationship Id="rId7" Type="http://schemas.openxmlformats.org/officeDocument/2006/relationships/hyperlink" Target="mailto:evelinferreira@gmail.com" TargetMode="External"/><Relationship Id="rId12" Type="http://schemas.openxmlformats.org/officeDocument/2006/relationships/hyperlink" Target="mailto:raissasoares@gamail.com" TargetMode="External"/><Relationship Id="rId17" Type="http://schemas.openxmlformats.org/officeDocument/2006/relationships/hyperlink" Target="mailto:diegohenrique@gmail.com" TargetMode="External"/><Relationship Id="rId25" Type="http://schemas.openxmlformats.org/officeDocument/2006/relationships/hyperlink" Target="mailto:franclinfagundes@gmail.com" TargetMode="External"/><Relationship Id="rId2" Type="http://schemas.openxmlformats.org/officeDocument/2006/relationships/hyperlink" Target="mailto:julianaamaral@gmail.com" TargetMode="External"/><Relationship Id="rId16" Type="http://schemas.openxmlformats.org/officeDocument/2006/relationships/hyperlink" Target="mailto:edsonbrito@gmail.com" TargetMode="External"/><Relationship Id="rId20" Type="http://schemas.openxmlformats.org/officeDocument/2006/relationships/hyperlink" Target="mailto:jonathansilva@gmail.com" TargetMode="External"/><Relationship Id="rId1" Type="http://schemas.openxmlformats.org/officeDocument/2006/relationships/hyperlink" Target="mailto:ronaldolima@gmail.com" TargetMode="External"/><Relationship Id="rId6" Type="http://schemas.openxmlformats.org/officeDocument/2006/relationships/hyperlink" Target="mailto:crisluziane@gmail.com" TargetMode="External"/><Relationship Id="rId11" Type="http://schemas.openxmlformats.org/officeDocument/2006/relationships/hyperlink" Target="mailto:camilamendes@gmail.com" TargetMode="External"/><Relationship Id="rId24" Type="http://schemas.openxmlformats.org/officeDocument/2006/relationships/hyperlink" Target="mailto:thiagoaugusto@gamail.com" TargetMode="External"/><Relationship Id="rId5" Type="http://schemas.openxmlformats.org/officeDocument/2006/relationships/hyperlink" Target="mailto:paulosergio@gamail.com" TargetMode="External"/><Relationship Id="rId15" Type="http://schemas.openxmlformats.org/officeDocument/2006/relationships/hyperlink" Target="mailto:geraldopereira@gamail.com" TargetMode="External"/><Relationship Id="rId23" Type="http://schemas.openxmlformats.org/officeDocument/2006/relationships/hyperlink" Target="mailto:joaocarlos@gmail.com" TargetMode="External"/><Relationship Id="rId28" Type="http://schemas.openxmlformats.org/officeDocument/2006/relationships/hyperlink" Target="mailto:rafaeldesousa@gamail.com" TargetMode="External"/><Relationship Id="rId10" Type="http://schemas.openxmlformats.org/officeDocument/2006/relationships/hyperlink" Target="mailto:patriciarosa@gmail.com" TargetMode="External"/><Relationship Id="rId19" Type="http://schemas.openxmlformats.org/officeDocument/2006/relationships/hyperlink" Target="mailto:nayenobre@gmail.com" TargetMode="External"/><Relationship Id="rId4" Type="http://schemas.openxmlformats.org/officeDocument/2006/relationships/hyperlink" Target="mailto:joycecoutinho@gmail.com" TargetMode="External"/><Relationship Id="rId9" Type="http://schemas.openxmlformats.org/officeDocument/2006/relationships/hyperlink" Target="mailto:erikalmeida@gamail.com" TargetMode="External"/><Relationship Id="rId14" Type="http://schemas.openxmlformats.org/officeDocument/2006/relationships/hyperlink" Target="mailto:antonioricardo@gmail.com" TargetMode="External"/><Relationship Id="rId22" Type="http://schemas.openxmlformats.org/officeDocument/2006/relationships/hyperlink" Target="mailto:maikonpereira@gmail.com" TargetMode="External"/><Relationship Id="rId27" Type="http://schemas.openxmlformats.org/officeDocument/2006/relationships/hyperlink" Target="mailto:emillycerqueira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BAFAA-5F05-4D83-BF48-838B731B641F}">
  <sheetPr>
    <tabColor rgb="FFFFC000"/>
  </sheetPr>
  <dimension ref="A1:H15"/>
  <sheetViews>
    <sheetView workbookViewId="0">
      <selection activeCell="E11" sqref="E11"/>
    </sheetView>
  </sheetViews>
  <sheetFormatPr defaultRowHeight="15"/>
  <cols>
    <col min="1" max="1" width="16.7109375" customWidth="1"/>
    <col min="2" max="2" width="12.7109375" customWidth="1"/>
    <col min="3" max="3" width="3.7109375" customWidth="1"/>
    <col min="4" max="4" width="19.42578125" bestFit="1" customWidth="1"/>
    <col min="5" max="5" width="16.85546875" bestFit="1" customWidth="1"/>
    <col min="6" max="6" width="3.7109375" customWidth="1"/>
    <col min="7" max="7" width="11.28515625" bestFit="1" customWidth="1"/>
    <col min="8" max="8" width="24.28515625" bestFit="1" customWidth="1"/>
  </cols>
  <sheetData>
    <row r="1" spans="1:8" ht="33">
      <c r="A1" s="35" t="s">
        <v>106</v>
      </c>
      <c r="B1" s="35"/>
      <c r="C1" s="35"/>
      <c r="D1" s="35"/>
      <c r="E1" s="35"/>
      <c r="F1" s="35"/>
      <c r="G1" s="35"/>
      <c r="H1" s="35"/>
    </row>
    <row r="3" spans="1:8">
      <c r="A3" s="11" t="s">
        <v>107</v>
      </c>
      <c r="D3" s="11" t="s">
        <v>108</v>
      </c>
      <c r="E3" s="6"/>
      <c r="G3" s="12" t="s">
        <v>109</v>
      </c>
      <c r="H3" s="11" t="s">
        <v>110</v>
      </c>
    </row>
    <row r="4" spans="1:8">
      <c r="A4" s="12" t="s">
        <v>111</v>
      </c>
      <c r="B4" s="13">
        <v>43344</v>
      </c>
      <c r="D4" s="12" t="s">
        <v>111</v>
      </c>
      <c r="E4" s="13">
        <v>43246</v>
      </c>
      <c r="G4" s="14">
        <v>43101</v>
      </c>
      <c r="H4" s="15" t="s">
        <v>112</v>
      </c>
    </row>
    <row r="5" spans="1:8">
      <c r="A5" s="12" t="s">
        <v>113</v>
      </c>
      <c r="B5" s="16">
        <v>70</v>
      </c>
      <c r="D5" s="12" t="s">
        <v>114</v>
      </c>
      <c r="E5" s="13">
        <v>43454</v>
      </c>
      <c r="G5" s="14">
        <v>43143</v>
      </c>
      <c r="H5" s="15" t="s">
        <v>115</v>
      </c>
    </row>
    <row r="6" spans="1:8">
      <c r="A6" s="12" t="s">
        <v>114</v>
      </c>
      <c r="B6" s="13">
        <f>WORKDAY(B4,B5)</f>
        <v>43441</v>
      </c>
      <c r="D6" s="12" t="s">
        <v>113</v>
      </c>
      <c r="E6" s="16">
        <f>NETWORKDAYS(E4,E5,G4:G15)</f>
        <v>144</v>
      </c>
      <c r="G6" s="14">
        <v>43144</v>
      </c>
      <c r="H6" s="15" t="s">
        <v>115</v>
      </c>
    </row>
    <row r="7" spans="1:8">
      <c r="G7" s="14">
        <v>43189</v>
      </c>
      <c r="H7" s="15" t="s">
        <v>116</v>
      </c>
    </row>
    <row r="8" spans="1:8">
      <c r="D8" s="12" t="s">
        <v>111</v>
      </c>
      <c r="E8" s="13">
        <v>43246</v>
      </c>
      <c r="G8" s="14">
        <v>43211</v>
      </c>
      <c r="H8" s="15" t="s">
        <v>117</v>
      </c>
    </row>
    <row r="9" spans="1:8">
      <c r="D9" s="12" t="s">
        <v>118</v>
      </c>
      <c r="E9" s="13">
        <f ca="1">TODAY()</f>
        <v>45987</v>
      </c>
      <c r="G9" s="14">
        <v>43221</v>
      </c>
      <c r="H9" s="15" t="s">
        <v>119</v>
      </c>
    </row>
    <row r="10" spans="1:8">
      <c r="D10" s="12" t="s">
        <v>113</v>
      </c>
      <c r="E10" s="16">
        <f ca="1">NETWORKDAYS(E8,E9,G4:G15)</f>
        <v>1952</v>
      </c>
      <c r="F10" s="7"/>
      <c r="G10" s="14">
        <v>43251</v>
      </c>
      <c r="H10" s="15" t="s">
        <v>120</v>
      </c>
    </row>
    <row r="11" spans="1:8">
      <c r="G11" s="14">
        <v>43350</v>
      </c>
      <c r="H11" s="15" t="s">
        <v>121</v>
      </c>
    </row>
    <row r="12" spans="1:8">
      <c r="G12" s="14">
        <v>43385</v>
      </c>
      <c r="H12" s="15" t="s">
        <v>122</v>
      </c>
    </row>
    <row r="13" spans="1:8">
      <c r="G13" s="14">
        <v>43406</v>
      </c>
      <c r="H13" s="15" t="s">
        <v>123</v>
      </c>
    </row>
    <row r="14" spans="1:8">
      <c r="G14" s="14">
        <v>43419</v>
      </c>
      <c r="H14" s="15" t="s">
        <v>124</v>
      </c>
    </row>
    <row r="15" spans="1:8">
      <c r="G15" s="14">
        <v>43459</v>
      </c>
      <c r="H15" s="15" t="s">
        <v>125</v>
      </c>
    </row>
  </sheetData>
  <mergeCells count="1">
    <mergeCell ref="A1:H1"/>
  </mergeCells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E2530-6CAD-4633-9F69-85FE22C26FC9}">
  <dimension ref="A1:G11"/>
  <sheetViews>
    <sheetView workbookViewId="0">
      <selection activeCell="I8" sqref="I8"/>
    </sheetView>
  </sheetViews>
  <sheetFormatPr defaultRowHeight="15"/>
  <cols>
    <col min="1" max="1" width="10.7109375" customWidth="1"/>
    <col min="2" max="2" width="15" customWidth="1"/>
    <col min="3" max="4" width="15" bestFit="1" customWidth="1"/>
    <col min="5" max="5" width="16.5703125" bestFit="1" customWidth="1"/>
    <col min="6" max="6" width="13.140625" customWidth="1"/>
    <col min="7" max="7" width="15.140625" customWidth="1"/>
    <col min="8" max="8" width="15" bestFit="1" customWidth="1"/>
  </cols>
  <sheetData>
    <row r="1" spans="1:7" ht="33">
      <c r="A1" s="35" t="s">
        <v>161</v>
      </c>
      <c r="B1" s="35"/>
      <c r="C1" s="35"/>
      <c r="D1" s="35"/>
      <c r="E1" s="35"/>
      <c r="F1" s="35"/>
      <c r="G1" s="35"/>
    </row>
    <row r="2" spans="1:7">
      <c r="A2" s="37"/>
      <c r="B2" s="37"/>
      <c r="C2" s="1" t="s">
        <v>151</v>
      </c>
      <c r="D2" s="1" t="s">
        <v>152</v>
      </c>
      <c r="E2" s="1" t="s">
        <v>153</v>
      </c>
      <c r="F2" s="1" t="s">
        <v>154</v>
      </c>
      <c r="G2" s="1" t="s">
        <v>143</v>
      </c>
    </row>
    <row r="3" spans="1:7">
      <c r="A3" s="38" t="s">
        <v>155</v>
      </c>
      <c r="B3" s="26" t="s">
        <v>156</v>
      </c>
      <c r="C3" s="27">
        <f>SUM([1]Salvador:Rio_de_Janeiro!C3)</f>
        <v>580000</v>
      </c>
      <c r="D3" s="27">
        <f t="array" ref="D3">SUM([1]Salvador:Rio_de_Janeiro!D3)</f>
        <v>551000</v>
      </c>
      <c r="E3" s="27">
        <f t="array" ref="E3">SUM([1]Salvador:Rio_de_Janeiro!E3)</f>
        <v>638000</v>
      </c>
      <c r="F3" s="27">
        <f t="array" ref="F3">SUM([1]Salvador:Rio_de_Janeiro!F3)</f>
        <v>704000</v>
      </c>
      <c r="G3" s="27">
        <f>SUM(C3:F3)</f>
        <v>2473000</v>
      </c>
    </row>
    <row r="4" spans="1:7">
      <c r="A4" s="38"/>
      <c r="B4" s="26" t="s">
        <v>157</v>
      </c>
      <c r="C4" s="27">
        <f t="array" ref="C4">SUM([1]Salvador:Rio_de_Janeiro!C4)</f>
        <v>135000</v>
      </c>
      <c r="D4" s="27">
        <f t="array" ref="D4">SUM([1]Salvador:Rio_de_Janeiro!D4)</f>
        <v>147000</v>
      </c>
      <c r="E4" s="27">
        <f t="array" ref="E4">SUM([1]Salvador:Rio_de_Janeiro!E4)</f>
        <v>91000</v>
      </c>
      <c r="F4" s="27">
        <f t="array" ref="F4">SUM([1]Salvador:Rio_de_Janeiro!F4)</f>
        <v>151825</v>
      </c>
      <c r="G4" s="29">
        <f>SUM(C4:F4)</f>
        <v>524825</v>
      </c>
    </row>
    <row r="5" spans="1:7">
      <c r="A5" s="38"/>
      <c r="B5" s="26" t="s">
        <v>158</v>
      </c>
      <c r="C5" s="27">
        <f t="array" ref="C5">SUM([1]Salvador:Rio_de_Janeiro!C5)</f>
        <v>58960</v>
      </c>
      <c r="D5" s="27">
        <f t="array" ref="D5">SUM([1]Salvador:Rio_de_Janeiro!D5)</f>
        <v>56229</v>
      </c>
      <c r="E5" s="27">
        <f t="array" ref="E5">SUM([1]Salvador:Rio_de_Janeiro!E5)</f>
        <v>60235</v>
      </c>
      <c r="F5" s="27">
        <f t="array" ref="F5">SUM([1]Salvador:Rio_de_Janeiro!F5)</f>
        <v>43963</v>
      </c>
      <c r="G5" s="27">
        <f>SUM(C5:F5)</f>
        <v>219387</v>
      </c>
    </row>
    <row r="6" spans="1:7">
      <c r="B6" s="30" t="s">
        <v>143</v>
      </c>
      <c r="C6" s="28">
        <f>SUM(C3:C5)</f>
        <v>773960</v>
      </c>
      <c r="D6" s="28">
        <f t="shared" ref="D6:F6" si="0">SUM(D3:D5)</f>
        <v>754229</v>
      </c>
      <c r="E6" s="28">
        <f t="shared" si="0"/>
        <v>789235</v>
      </c>
      <c r="F6" s="28">
        <f t="shared" si="0"/>
        <v>899788</v>
      </c>
    </row>
    <row r="8" spans="1:7">
      <c r="B8" s="30" t="s">
        <v>143</v>
      </c>
      <c r="C8" s="3" t="s">
        <v>162</v>
      </c>
      <c r="D8" s="12" t="s">
        <v>163</v>
      </c>
      <c r="E8" s="12" t="s">
        <v>164</v>
      </c>
    </row>
    <row r="9" spans="1:7">
      <c r="B9" s="31" t="s">
        <v>156</v>
      </c>
      <c r="C9" s="32">
        <f ca="1">INDIRECT(C8&amp;"!G3")</f>
        <v>697000</v>
      </c>
      <c r="D9" s="32">
        <f t="shared" ref="D9:E9" ca="1" si="1">INDIRECT(D8&amp;"!G3")</f>
        <v>688000</v>
      </c>
      <c r="E9" s="32">
        <f t="shared" ca="1" si="1"/>
        <v>1088000</v>
      </c>
    </row>
    <row r="10" spans="1:7">
      <c r="B10" s="31" t="s">
        <v>157</v>
      </c>
      <c r="C10" s="32">
        <f ca="1">INDIRECT(C8&amp;"!G4")</f>
        <v>145275</v>
      </c>
      <c r="D10" s="32">
        <f t="shared" ref="D10:E10" ca="1" si="2">INDIRECT(D8&amp;"!G4")</f>
        <v>169775</v>
      </c>
      <c r="E10" s="32">
        <f t="shared" ca="1" si="2"/>
        <v>209775</v>
      </c>
    </row>
    <row r="11" spans="1:7">
      <c r="B11" s="31" t="s">
        <v>158</v>
      </c>
      <c r="C11" s="32">
        <f ca="1">INDIRECT(C8&amp;"!G5")</f>
        <v>842275</v>
      </c>
      <c r="D11" s="32">
        <f t="shared" ref="D11:E11" ca="1" si="3">INDIRECT(D8&amp;"!G5")</f>
        <v>857775</v>
      </c>
      <c r="E11" s="32">
        <f t="shared" ca="1" si="3"/>
        <v>1297775</v>
      </c>
    </row>
  </sheetData>
  <mergeCells count="3">
    <mergeCell ref="A1:G1"/>
    <mergeCell ref="A2:B2"/>
    <mergeCell ref="A3:A5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616CC-F38C-4C1D-80E8-A611E0B8B8BF}">
  <dimension ref="A1:I11"/>
  <sheetViews>
    <sheetView workbookViewId="0">
      <selection sqref="A1:H7"/>
    </sheetView>
  </sheetViews>
  <sheetFormatPr defaultRowHeight="15"/>
  <cols>
    <col min="1" max="1" width="13.7109375" customWidth="1"/>
    <col min="2" max="2" width="3.7109375" customWidth="1"/>
    <col min="3" max="3" width="21.42578125" bestFit="1" customWidth="1"/>
    <col min="4" max="4" width="3.7109375" customWidth="1"/>
    <col min="5" max="5" width="16" bestFit="1" customWidth="1"/>
    <col min="6" max="6" width="13.7109375" customWidth="1"/>
    <col min="7" max="7" width="14.28515625" bestFit="1" customWidth="1"/>
    <col min="8" max="8" width="20" bestFit="1" customWidth="1"/>
    <col min="9" max="9" width="14.42578125" bestFit="1" customWidth="1"/>
  </cols>
  <sheetData>
    <row r="1" spans="1:9" ht="33">
      <c r="A1" s="35" t="s">
        <v>0</v>
      </c>
      <c r="B1" s="35"/>
      <c r="C1" s="35"/>
      <c r="D1" s="35"/>
      <c r="E1" s="35"/>
      <c r="F1" s="35"/>
      <c r="G1" s="35"/>
      <c r="H1" s="35"/>
    </row>
    <row r="3" spans="1:9">
      <c r="A3" s="3" t="s">
        <v>166</v>
      </c>
      <c r="C3" s="3" t="s">
        <v>138</v>
      </c>
      <c r="E3" s="3" t="s">
        <v>10</v>
      </c>
      <c r="F3" s="3" t="s">
        <v>20</v>
      </c>
      <c r="G3" s="3" t="s">
        <v>24</v>
      </c>
      <c r="H3" s="3" t="s">
        <v>28</v>
      </c>
    </row>
    <row r="4" spans="1:9">
      <c r="A4" s="20" t="s">
        <v>167</v>
      </c>
      <c r="C4" s="20" t="s">
        <v>140</v>
      </c>
      <c r="E4" s="7" t="s">
        <v>11</v>
      </c>
      <c r="F4" t="s">
        <v>21</v>
      </c>
      <c r="G4" t="s">
        <v>25</v>
      </c>
      <c r="H4" t="s">
        <v>29</v>
      </c>
    </row>
    <row r="5" spans="1:9">
      <c r="A5" s="20" t="s">
        <v>168</v>
      </c>
      <c r="C5" s="20" t="s">
        <v>141</v>
      </c>
      <c r="E5" s="7" t="s">
        <v>14</v>
      </c>
      <c r="F5" t="s">
        <v>41</v>
      </c>
      <c r="G5" t="s">
        <v>37</v>
      </c>
      <c r="H5" t="s">
        <v>33</v>
      </c>
    </row>
    <row r="6" spans="1:9">
      <c r="A6" s="20" t="s">
        <v>169</v>
      </c>
      <c r="C6" s="20" t="s">
        <v>144</v>
      </c>
      <c r="E6" s="7" t="s">
        <v>17</v>
      </c>
      <c r="I6" s="20" t="s">
        <v>146</v>
      </c>
    </row>
    <row r="7" spans="1:9">
      <c r="A7" s="20" t="s">
        <v>170</v>
      </c>
      <c r="C7" s="20" t="s">
        <v>145</v>
      </c>
      <c r="D7" s="7"/>
      <c r="E7" s="7" t="s">
        <v>45</v>
      </c>
      <c r="I7" t="s">
        <v>147</v>
      </c>
    </row>
    <row r="8" spans="1:9">
      <c r="A8" s="20" t="s">
        <v>171</v>
      </c>
      <c r="C8" s="6"/>
      <c r="D8" s="7"/>
      <c r="E8" s="7"/>
    </row>
    <row r="9" spans="1:9">
      <c r="A9" s="20" t="s">
        <v>172</v>
      </c>
      <c r="C9" s="6"/>
      <c r="E9" s="7"/>
    </row>
    <row r="10" spans="1:9">
      <c r="A10" s="4"/>
      <c r="C10" s="6"/>
      <c r="E10" s="7"/>
    </row>
    <row r="11" spans="1:9">
      <c r="A11" s="4"/>
      <c r="E11" s="7"/>
    </row>
  </sheetData>
  <mergeCells count="1">
    <mergeCell ref="A1:H1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AA760-A575-4040-AA38-CA8125EC7562}">
  <dimension ref="A1:J34"/>
  <sheetViews>
    <sheetView workbookViewId="0">
      <selection activeCell="J3" sqref="J3"/>
    </sheetView>
  </sheetViews>
  <sheetFormatPr defaultRowHeight="15"/>
  <cols>
    <col min="1" max="1" width="12.7109375" customWidth="1"/>
    <col min="2" max="2" width="20.28515625" bestFit="1" customWidth="1"/>
    <col min="3" max="3" width="6.85546875" bestFit="1" customWidth="1"/>
    <col min="4" max="4" width="20" bestFit="1" customWidth="1"/>
    <col min="5" max="5" width="12.7109375" bestFit="1" customWidth="1"/>
    <col min="6" max="6" width="9.85546875" bestFit="1" customWidth="1"/>
    <col min="7" max="7" width="18.85546875" customWidth="1"/>
    <col min="8" max="8" width="3.7109375" customWidth="1"/>
    <col min="9" max="9" width="9.85546875" bestFit="1" customWidth="1"/>
    <col min="10" max="10" width="20.7109375" customWidth="1"/>
  </cols>
  <sheetData>
    <row r="1" spans="1:10" ht="33">
      <c r="A1" s="35" t="s">
        <v>0</v>
      </c>
      <c r="B1" s="35"/>
      <c r="C1" s="35"/>
      <c r="D1" s="35"/>
      <c r="E1" s="35"/>
      <c r="F1" s="35"/>
      <c r="G1" s="35"/>
    </row>
    <row r="2" spans="1:10">
      <c r="A2" s="12" t="s">
        <v>1</v>
      </c>
      <c r="B2" s="1" t="s">
        <v>2</v>
      </c>
      <c r="C2" s="2" t="s">
        <v>5</v>
      </c>
      <c r="D2" s="3" t="s">
        <v>6</v>
      </c>
      <c r="E2" s="2" t="s">
        <v>7</v>
      </c>
      <c r="F2" s="2" t="s">
        <v>149</v>
      </c>
      <c r="G2" s="2" t="s">
        <v>150</v>
      </c>
      <c r="I2" s="2" t="s">
        <v>149</v>
      </c>
      <c r="J2" s="12" t="s">
        <v>2</v>
      </c>
    </row>
    <row r="3" spans="1:10">
      <c r="A3" s="4">
        <v>43252</v>
      </c>
      <c r="B3" t="s">
        <v>8</v>
      </c>
      <c r="C3" s="6" t="s">
        <v>10</v>
      </c>
      <c r="D3" s="7" t="s">
        <v>11</v>
      </c>
      <c r="E3" s="8">
        <v>1499.96</v>
      </c>
      <c r="F3" s="24">
        <v>9876</v>
      </c>
      <c r="G3" s="25"/>
      <c r="I3" s="16">
        <v>9883</v>
      </c>
      <c r="J3" s="16" t="e">
        <f>VLOOKUP(I3,A3:G32,2,0)</f>
        <v>#N/A</v>
      </c>
    </row>
    <row r="4" spans="1:10">
      <c r="A4" s="4">
        <v>43253</v>
      </c>
      <c r="B4" t="s">
        <v>12</v>
      </c>
      <c r="C4" s="6" t="s">
        <v>10</v>
      </c>
      <c r="D4" s="7" t="s">
        <v>14</v>
      </c>
      <c r="E4" s="8">
        <v>1750</v>
      </c>
      <c r="F4" s="24">
        <v>9877</v>
      </c>
      <c r="G4" s="25"/>
    </row>
    <row r="5" spans="1:10">
      <c r="A5" s="4">
        <v>43254</v>
      </c>
      <c r="B5" t="s">
        <v>15</v>
      </c>
      <c r="C5" s="6" t="s">
        <v>10</v>
      </c>
      <c r="D5" s="7" t="s">
        <v>17</v>
      </c>
      <c r="E5" s="8">
        <v>2499.98</v>
      </c>
      <c r="F5" s="24">
        <v>9878</v>
      </c>
      <c r="G5" s="25"/>
    </row>
    <row r="6" spans="1:10">
      <c r="A6" s="4">
        <v>43255</v>
      </c>
      <c r="B6" t="s">
        <v>18</v>
      </c>
      <c r="C6" s="6" t="s">
        <v>20</v>
      </c>
      <c r="D6" s="7" t="s">
        <v>21</v>
      </c>
      <c r="E6" s="8">
        <v>2200</v>
      </c>
      <c r="F6" s="24">
        <v>9879</v>
      </c>
      <c r="G6" s="25"/>
    </row>
    <row r="7" spans="1:10">
      <c r="A7" s="4">
        <v>43256</v>
      </c>
      <c r="B7" t="s">
        <v>22</v>
      </c>
      <c r="C7" s="6" t="s">
        <v>24</v>
      </c>
      <c r="D7" s="7" t="s">
        <v>25</v>
      </c>
      <c r="E7" s="8">
        <v>2350</v>
      </c>
      <c r="F7" s="24">
        <v>9880</v>
      </c>
      <c r="G7" s="25"/>
    </row>
    <row r="8" spans="1:10">
      <c r="A8" s="4">
        <v>43257</v>
      </c>
      <c r="B8" t="s">
        <v>26</v>
      </c>
      <c r="C8" s="6" t="s">
        <v>28</v>
      </c>
      <c r="D8" s="7" t="s">
        <v>29</v>
      </c>
      <c r="E8" s="8">
        <v>2300</v>
      </c>
      <c r="F8" s="24">
        <v>9881</v>
      </c>
      <c r="G8" s="25"/>
    </row>
    <row r="9" spans="1:10">
      <c r="A9" s="4">
        <v>43258</v>
      </c>
      <c r="B9" t="s">
        <v>30</v>
      </c>
      <c r="C9" s="6" t="s">
        <v>28</v>
      </c>
      <c r="D9" s="7" t="s">
        <v>33</v>
      </c>
      <c r="E9" s="8">
        <v>1800</v>
      </c>
      <c r="F9" s="24">
        <v>9882</v>
      </c>
      <c r="G9" s="25"/>
    </row>
    <row r="10" spans="1:10">
      <c r="A10" s="4">
        <v>43259</v>
      </c>
      <c r="B10" t="s">
        <v>34</v>
      </c>
      <c r="C10" s="6" t="s">
        <v>24</v>
      </c>
      <c r="D10" s="7" t="s">
        <v>37</v>
      </c>
      <c r="E10" s="8">
        <v>900</v>
      </c>
      <c r="F10" s="24">
        <v>9883</v>
      </c>
      <c r="G10" s="25"/>
    </row>
    <row r="11" spans="1:10">
      <c r="A11" s="4">
        <v>43260</v>
      </c>
      <c r="B11" t="s">
        <v>38</v>
      </c>
      <c r="C11" s="6" t="s">
        <v>20</v>
      </c>
      <c r="D11" s="7" t="s">
        <v>41</v>
      </c>
      <c r="E11" s="8">
        <v>2799.96</v>
      </c>
      <c r="F11" s="24">
        <v>9884</v>
      </c>
      <c r="G11" s="25"/>
    </row>
    <row r="12" spans="1:10">
      <c r="A12" s="4">
        <v>43261</v>
      </c>
      <c r="B12" t="s">
        <v>42</v>
      </c>
      <c r="C12" s="6" t="s">
        <v>10</v>
      </c>
      <c r="D12" s="7" t="s">
        <v>45</v>
      </c>
      <c r="E12" s="8">
        <v>1499.94</v>
      </c>
      <c r="F12" s="24">
        <v>9885</v>
      </c>
      <c r="G12" s="25"/>
    </row>
    <row r="13" spans="1:10">
      <c r="A13" s="4">
        <v>43262</v>
      </c>
      <c r="B13" t="s">
        <v>46</v>
      </c>
      <c r="C13" s="6" t="s">
        <v>10</v>
      </c>
      <c r="D13" s="7" t="s">
        <v>45</v>
      </c>
      <c r="E13" s="8">
        <v>1750</v>
      </c>
      <c r="F13" s="24">
        <v>9886</v>
      </c>
      <c r="G13" s="25"/>
    </row>
    <row r="14" spans="1:10">
      <c r="A14" s="4">
        <v>43263</v>
      </c>
      <c r="B14" t="s">
        <v>49</v>
      </c>
      <c r="C14" s="6" t="s">
        <v>20</v>
      </c>
      <c r="D14" s="7" t="s">
        <v>41</v>
      </c>
      <c r="E14" s="8">
        <v>2350</v>
      </c>
      <c r="F14" s="24">
        <v>9887</v>
      </c>
      <c r="G14" s="25"/>
    </row>
    <row r="15" spans="1:10">
      <c r="A15" s="4">
        <v>43264</v>
      </c>
      <c r="B15" t="s">
        <v>52</v>
      </c>
      <c r="C15" s="6" t="s">
        <v>24</v>
      </c>
      <c r="D15" s="7" t="s">
        <v>37</v>
      </c>
      <c r="E15" s="8">
        <v>2199.96</v>
      </c>
      <c r="F15" s="24">
        <v>9888</v>
      </c>
      <c r="G15" s="25"/>
    </row>
    <row r="16" spans="1:10">
      <c r="A16" s="4">
        <v>43265</v>
      </c>
      <c r="B16" t="s">
        <v>55</v>
      </c>
      <c r="C16" s="6" t="s">
        <v>28</v>
      </c>
      <c r="D16" s="7" t="s">
        <v>33</v>
      </c>
      <c r="E16" s="8">
        <v>2350</v>
      </c>
      <c r="F16" s="24">
        <v>9889</v>
      </c>
      <c r="G16" s="25"/>
    </row>
    <row r="17" spans="1:7">
      <c r="A17" s="4">
        <v>43266</v>
      </c>
      <c r="B17" t="s">
        <v>58</v>
      </c>
      <c r="C17" s="6" t="s">
        <v>28</v>
      </c>
      <c r="D17" s="7" t="s">
        <v>29</v>
      </c>
      <c r="E17" s="8">
        <v>2299.92</v>
      </c>
      <c r="F17" s="24">
        <v>9890</v>
      </c>
      <c r="G17" s="25"/>
    </row>
    <row r="18" spans="1:7">
      <c r="A18" s="4">
        <v>43267</v>
      </c>
      <c r="B18" t="s">
        <v>61</v>
      </c>
      <c r="C18" s="6" t="s">
        <v>24</v>
      </c>
      <c r="D18" s="7" t="s">
        <v>25</v>
      </c>
      <c r="E18" s="8">
        <v>1800</v>
      </c>
      <c r="F18" s="24">
        <v>9891</v>
      </c>
      <c r="G18" s="25"/>
    </row>
    <row r="19" spans="1:7">
      <c r="A19" s="4">
        <v>43268</v>
      </c>
      <c r="B19" t="s">
        <v>64</v>
      </c>
      <c r="C19" s="6" t="s">
        <v>20</v>
      </c>
      <c r="D19" s="7" t="s">
        <v>21</v>
      </c>
      <c r="E19" s="8">
        <v>900</v>
      </c>
      <c r="F19" s="24">
        <v>9892</v>
      </c>
      <c r="G19" s="25"/>
    </row>
    <row r="20" spans="1:7">
      <c r="A20" s="4">
        <v>43269</v>
      </c>
      <c r="B20" t="s">
        <v>67</v>
      </c>
      <c r="C20" s="6" t="s">
        <v>10</v>
      </c>
      <c r="D20" s="7" t="s">
        <v>17</v>
      </c>
      <c r="E20" s="8">
        <v>2800</v>
      </c>
      <c r="F20" s="24">
        <v>9893</v>
      </c>
      <c r="G20" s="25"/>
    </row>
    <row r="21" spans="1:7">
      <c r="A21" s="4">
        <v>43270</v>
      </c>
      <c r="B21" t="s">
        <v>70</v>
      </c>
      <c r="C21" s="6" t="s">
        <v>10</v>
      </c>
      <c r="D21" s="7" t="s">
        <v>14</v>
      </c>
      <c r="E21" s="8">
        <v>1500</v>
      </c>
      <c r="F21" s="24">
        <v>9894</v>
      </c>
      <c r="G21" s="25"/>
    </row>
    <row r="22" spans="1:7">
      <c r="A22" s="4">
        <v>43271</v>
      </c>
      <c r="B22" t="s">
        <v>73</v>
      </c>
      <c r="C22" s="6" t="s">
        <v>10</v>
      </c>
      <c r="D22" s="7" t="s">
        <v>11</v>
      </c>
      <c r="E22" s="8">
        <v>1749.9999999999991</v>
      </c>
      <c r="F22" s="24">
        <v>9895</v>
      </c>
      <c r="G22" s="25"/>
    </row>
    <row r="23" spans="1:7">
      <c r="A23" s="4">
        <v>43272</v>
      </c>
      <c r="B23" t="s">
        <v>76</v>
      </c>
      <c r="C23" s="6" t="s">
        <v>20</v>
      </c>
      <c r="D23" s="7" t="s">
        <v>41</v>
      </c>
      <c r="E23" s="8">
        <v>2499.96</v>
      </c>
      <c r="F23" s="24">
        <v>9896</v>
      </c>
      <c r="G23" s="25"/>
    </row>
    <row r="24" spans="1:7">
      <c r="A24" s="4">
        <v>43273</v>
      </c>
      <c r="B24" t="s">
        <v>79</v>
      </c>
      <c r="C24" s="6" t="s">
        <v>24</v>
      </c>
      <c r="D24" s="7" t="s">
        <v>37</v>
      </c>
      <c r="E24" s="8">
        <v>2199.96</v>
      </c>
      <c r="F24" s="24">
        <v>9897</v>
      </c>
      <c r="G24" s="25"/>
    </row>
    <row r="25" spans="1:7">
      <c r="A25" s="4">
        <v>43274</v>
      </c>
      <c r="B25" t="s">
        <v>82</v>
      </c>
      <c r="C25" s="6" t="s">
        <v>28</v>
      </c>
      <c r="D25" s="7" t="s">
        <v>33</v>
      </c>
      <c r="E25" s="8">
        <v>2349.9699999999998</v>
      </c>
      <c r="F25" s="24">
        <v>9898</v>
      </c>
      <c r="G25" s="25"/>
    </row>
    <row r="26" spans="1:7">
      <c r="A26" s="4">
        <v>43275</v>
      </c>
      <c r="B26" t="s">
        <v>85</v>
      </c>
      <c r="C26" s="6" t="s">
        <v>28</v>
      </c>
      <c r="D26" s="7" t="s">
        <v>29</v>
      </c>
      <c r="E26" s="8">
        <v>2300</v>
      </c>
      <c r="F26" s="24">
        <v>9899</v>
      </c>
      <c r="G26" s="25"/>
    </row>
    <row r="27" spans="1:7">
      <c r="A27" s="4">
        <v>43276</v>
      </c>
      <c r="B27" t="s">
        <v>88</v>
      </c>
      <c r="C27" s="6" t="s">
        <v>24</v>
      </c>
      <c r="D27" s="7" t="s">
        <v>25</v>
      </c>
      <c r="E27" s="8">
        <v>1799.98</v>
      </c>
      <c r="F27" s="24">
        <v>9900</v>
      </c>
      <c r="G27" s="25"/>
    </row>
    <row r="28" spans="1:7">
      <c r="A28" s="4">
        <v>43277</v>
      </c>
      <c r="B28" t="s">
        <v>91</v>
      </c>
      <c r="C28" s="6" t="s">
        <v>28</v>
      </c>
      <c r="D28" s="7" t="s">
        <v>33</v>
      </c>
      <c r="E28" s="8">
        <v>900</v>
      </c>
      <c r="F28" s="24">
        <v>9901</v>
      </c>
      <c r="G28" s="25"/>
    </row>
    <row r="29" spans="1:7">
      <c r="A29" s="4">
        <v>43278</v>
      </c>
      <c r="B29" t="s">
        <v>94</v>
      </c>
      <c r="C29" s="6" t="s">
        <v>24</v>
      </c>
      <c r="D29" s="7" t="s">
        <v>37</v>
      </c>
      <c r="E29" s="8">
        <v>2800</v>
      </c>
      <c r="F29" s="24">
        <v>9902</v>
      </c>
      <c r="G29" s="25"/>
    </row>
    <row r="30" spans="1:7">
      <c r="A30" s="4">
        <v>43279</v>
      </c>
      <c r="B30" t="s">
        <v>97</v>
      </c>
      <c r="C30" s="6" t="s">
        <v>20</v>
      </c>
      <c r="D30" s="7" t="s">
        <v>41</v>
      </c>
      <c r="E30" s="8">
        <v>1500</v>
      </c>
      <c r="F30" s="24">
        <v>9903</v>
      </c>
      <c r="G30" s="25"/>
    </row>
    <row r="31" spans="1:7">
      <c r="A31" s="4">
        <v>43280</v>
      </c>
      <c r="B31" t="s">
        <v>100</v>
      </c>
      <c r="C31" s="6" t="s">
        <v>10</v>
      </c>
      <c r="D31" s="7" t="s">
        <v>45</v>
      </c>
      <c r="E31" s="8">
        <v>1750</v>
      </c>
      <c r="F31" s="24">
        <v>9904</v>
      </c>
      <c r="G31" s="25"/>
    </row>
    <row r="32" spans="1:7">
      <c r="A32" s="4">
        <v>43281</v>
      </c>
      <c r="B32" t="s">
        <v>103</v>
      </c>
      <c r="C32" s="6" t="s">
        <v>28</v>
      </c>
      <c r="D32" s="7" t="s">
        <v>29</v>
      </c>
      <c r="E32" s="8">
        <v>2500</v>
      </c>
      <c r="F32" s="24">
        <v>9905</v>
      </c>
      <c r="G32" s="25"/>
    </row>
    <row r="33" spans="3:7">
      <c r="C33" s="9"/>
      <c r="D33" s="7"/>
      <c r="E33" s="10"/>
      <c r="F33" s="10"/>
      <c r="G33" s="10"/>
    </row>
    <row r="34" spans="3:7">
      <c r="C34" s="9"/>
      <c r="D34" s="7"/>
      <c r="E34" s="10"/>
      <c r="F34" s="10"/>
      <c r="G34" s="10"/>
    </row>
  </sheetData>
  <mergeCells count="1">
    <mergeCell ref="A1:G1"/>
  </mergeCells>
  <dataValidations count="1">
    <dataValidation type="list" allowBlank="1" showInputMessage="1" showErrorMessage="1" sqref="I3" xr:uid="{52DFE1EF-E398-497B-B22B-97076E9AFAE5}">
      <formula1>$F$3:$F$32</formula1>
    </dataValidation>
  </dataValidation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A2962-B942-4995-9168-68B2DBBD5CB0}">
  <dimension ref="A1:H35"/>
  <sheetViews>
    <sheetView workbookViewId="0">
      <selection activeCell="H9" sqref="H9"/>
    </sheetView>
  </sheetViews>
  <sheetFormatPr defaultRowHeight="15"/>
  <cols>
    <col min="1" max="1" width="12.42578125" customWidth="1"/>
    <col min="2" max="2" width="20.7109375" customWidth="1"/>
    <col min="3" max="3" width="6.85546875" bestFit="1" customWidth="1"/>
    <col min="4" max="4" width="19.5703125" customWidth="1"/>
    <col min="5" max="5" width="16.7109375" customWidth="1"/>
    <col min="6" max="6" width="3.7109375" customWidth="1"/>
    <col min="7" max="7" width="15.28515625" bestFit="1" customWidth="1"/>
    <col min="8" max="8" width="21.42578125" bestFit="1" customWidth="1"/>
  </cols>
  <sheetData>
    <row r="1" spans="1:8" ht="33">
      <c r="A1" s="35" t="s">
        <v>0</v>
      </c>
      <c r="B1" s="35"/>
      <c r="C1" s="35"/>
      <c r="D1" s="35"/>
      <c r="E1" s="35"/>
    </row>
    <row r="2" spans="1:8">
      <c r="A2" s="1" t="s">
        <v>1</v>
      </c>
      <c r="B2" s="1" t="s">
        <v>2</v>
      </c>
      <c r="C2" s="2" t="s">
        <v>5</v>
      </c>
      <c r="D2" s="3" t="s">
        <v>6</v>
      </c>
      <c r="E2" s="2" t="s">
        <v>7</v>
      </c>
      <c r="G2" s="3" t="s">
        <v>5</v>
      </c>
      <c r="H2" s="33" t="s">
        <v>28</v>
      </c>
    </row>
    <row r="3" spans="1:8">
      <c r="A3" s="4">
        <v>43252</v>
      </c>
      <c r="B3" t="s">
        <v>8</v>
      </c>
      <c r="C3" s="6" t="s">
        <v>10</v>
      </c>
      <c r="D3" s="7" t="s">
        <v>11</v>
      </c>
      <c r="E3" s="8">
        <v>1499.96</v>
      </c>
      <c r="G3" s="3" t="s">
        <v>6</v>
      </c>
      <c r="H3" s="33" t="s">
        <v>33</v>
      </c>
    </row>
    <row r="4" spans="1:8">
      <c r="A4" s="4">
        <v>43253</v>
      </c>
      <c r="B4" t="s">
        <v>12</v>
      </c>
      <c r="C4" s="6" t="s">
        <v>10</v>
      </c>
      <c r="D4" s="7" t="s">
        <v>14</v>
      </c>
      <c r="E4" s="8">
        <v>1750</v>
      </c>
      <c r="G4" s="34" t="s">
        <v>165</v>
      </c>
      <c r="H4" s="32">
        <f>SUMIFS(E3:E32,C3:C32,H2,D3:D32,H3)</f>
        <v>7399.9699999999993</v>
      </c>
    </row>
    <row r="5" spans="1:8">
      <c r="A5" s="4">
        <v>43254</v>
      </c>
      <c r="B5" t="s">
        <v>15</v>
      </c>
      <c r="C5" s="6" t="s">
        <v>10</v>
      </c>
      <c r="D5" s="7" t="s">
        <v>17</v>
      </c>
      <c r="E5" s="8">
        <v>2499.98</v>
      </c>
    </row>
    <row r="6" spans="1:8">
      <c r="A6" s="4">
        <v>43255</v>
      </c>
      <c r="B6" t="s">
        <v>18</v>
      </c>
      <c r="C6" s="6" t="s">
        <v>20</v>
      </c>
      <c r="D6" s="7" t="s">
        <v>21</v>
      </c>
      <c r="E6" s="8">
        <v>2200</v>
      </c>
    </row>
    <row r="7" spans="1:8">
      <c r="A7" s="4">
        <v>43256</v>
      </c>
      <c r="B7" t="s">
        <v>22</v>
      </c>
      <c r="C7" s="6" t="s">
        <v>24</v>
      </c>
      <c r="D7" s="7" t="s">
        <v>25</v>
      </c>
      <c r="E7" s="8">
        <v>2350</v>
      </c>
    </row>
    <row r="8" spans="1:8">
      <c r="A8" s="4">
        <v>43257</v>
      </c>
      <c r="B8" t="s">
        <v>26</v>
      </c>
      <c r="C8" s="6" t="s">
        <v>28</v>
      </c>
      <c r="D8" s="7" t="s">
        <v>29</v>
      </c>
      <c r="E8" s="8">
        <v>2300</v>
      </c>
    </row>
    <row r="9" spans="1:8">
      <c r="A9" s="4">
        <v>43258</v>
      </c>
      <c r="B9" t="s">
        <v>30</v>
      </c>
      <c r="C9" s="6" t="s">
        <v>28</v>
      </c>
      <c r="D9" s="7" t="s">
        <v>33</v>
      </c>
      <c r="E9" s="8">
        <v>1800</v>
      </c>
    </row>
    <row r="10" spans="1:8">
      <c r="A10" s="4">
        <v>43259</v>
      </c>
      <c r="B10" t="s">
        <v>34</v>
      </c>
      <c r="C10" s="6" t="s">
        <v>24</v>
      </c>
      <c r="D10" s="7" t="s">
        <v>37</v>
      </c>
      <c r="E10" s="8">
        <v>900</v>
      </c>
    </row>
    <row r="11" spans="1:8">
      <c r="A11" s="4">
        <v>43260</v>
      </c>
      <c r="B11" t="s">
        <v>38</v>
      </c>
      <c r="C11" s="6" t="s">
        <v>20</v>
      </c>
      <c r="D11" s="7" t="s">
        <v>41</v>
      </c>
      <c r="E11" s="8">
        <v>2799.96</v>
      </c>
    </row>
    <row r="12" spans="1:8">
      <c r="A12" s="4">
        <v>43261</v>
      </c>
      <c r="B12" t="s">
        <v>42</v>
      </c>
      <c r="C12" s="6" t="s">
        <v>10</v>
      </c>
      <c r="D12" s="7" t="s">
        <v>45</v>
      </c>
      <c r="E12" s="8">
        <v>1499.94</v>
      </c>
    </row>
    <row r="13" spans="1:8">
      <c r="A13" s="4">
        <v>43262</v>
      </c>
      <c r="B13" t="s">
        <v>46</v>
      </c>
      <c r="C13" s="6" t="s">
        <v>10</v>
      </c>
      <c r="D13" s="7" t="s">
        <v>45</v>
      </c>
      <c r="E13" s="8">
        <v>1750</v>
      </c>
    </row>
    <row r="14" spans="1:8">
      <c r="A14" s="4">
        <v>43263</v>
      </c>
      <c r="B14" t="s">
        <v>49</v>
      </c>
      <c r="C14" s="6" t="s">
        <v>20</v>
      </c>
      <c r="D14" s="7" t="s">
        <v>41</v>
      </c>
      <c r="E14" s="8">
        <v>2350</v>
      </c>
    </row>
    <row r="15" spans="1:8">
      <c r="A15" s="4">
        <v>43264</v>
      </c>
      <c r="B15" t="s">
        <v>52</v>
      </c>
      <c r="C15" s="6" t="s">
        <v>24</v>
      </c>
      <c r="D15" s="7" t="s">
        <v>37</v>
      </c>
      <c r="E15" s="8">
        <v>2199.96</v>
      </c>
    </row>
    <row r="16" spans="1:8">
      <c r="A16" s="4">
        <v>43265</v>
      </c>
      <c r="B16" t="s">
        <v>55</v>
      </c>
      <c r="C16" s="6" t="s">
        <v>28</v>
      </c>
      <c r="D16" s="7" t="s">
        <v>33</v>
      </c>
      <c r="E16" s="8">
        <v>2350</v>
      </c>
    </row>
    <row r="17" spans="1:5">
      <c r="A17" s="4">
        <v>43266</v>
      </c>
      <c r="B17" t="s">
        <v>58</v>
      </c>
      <c r="C17" s="6" t="s">
        <v>28</v>
      </c>
      <c r="D17" s="7" t="s">
        <v>29</v>
      </c>
      <c r="E17" s="8">
        <v>2299.92</v>
      </c>
    </row>
    <row r="18" spans="1:5">
      <c r="A18" s="4">
        <v>43267</v>
      </c>
      <c r="B18" t="s">
        <v>61</v>
      </c>
      <c r="C18" s="6" t="s">
        <v>24</v>
      </c>
      <c r="D18" s="7" t="s">
        <v>25</v>
      </c>
      <c r="E18" s="8">
        <v>1800</v>
      </c>
    </row>
    <row r="19" spans="1:5">
      <c r="A19" s="4">
        <v>43268</v>
      </c>
      <c r="B19" t="s">
        <v>64</v>
      </c>
      <c r="C19" s="6" t="s">
        <v>20</v>
      </c>
      <c r="D19" s="7" t="s">
        <v>21</v>
      </c>
      <c r="E19" s="8">
        <v>900</v>
      </c>
    </row>
    <row r="20" spans="1:5">
      <c r="A20" s="4">
        <v>43269</v>
      </c>
      <c r="B20" t="s">
        <v>67</v>
      </c>
      <c r="C20" s="6" t="s">
        <v>10</v>
      </c>
      <c r="D20" s="7" t="s">
        <v>17</v>
      </c>
      <c r="E20" s="8">
        <v>2800</v>
      </c>
    </row>
    <row r="21" spans="1:5">
      <c r="A21" s="4">
        <v>43270</v>
      </c>
      <c r="B21" t="s">
        <v>70</v>
      </c>
      <c r="C21" s="6" t="s">
        <v>10</v>
      </c>
      <c r="D21" s="7" t="s">
        <v>14</v>
      </c>
      <c r="E21" s="8">
        <v>1500</v>
      </c>
    </row>
    <row r="22" spans="1:5">
      <c r="A22" s="4">
        <v>43271</v>
      </c>
      <c r="B22" t="s">
        <v>73</v>
      </c>
      <c r="C22" s="6" t="s">
        <v>10</v>
      </c>
      <c r="D22" s="7" t="s">
        <v>11</v>
      </c>
      <c r="E22" s="8">
        <v>1749.9999999999991</v>
      </c>
    </row>
    <row r="23" spans="1:5">
      <c r="A23" s="4">
        <v>43272</v>
      </c>
      <c r="B23" t="s">
        <v>76</v>
      </c>
      <c r="C23" s="6" t="s">
        <v>20</v>
      </c>
      <c r="D23" s="7" t="s">
        <v>41</v>
      </c>
      <c r="E23" s="8">
        <v>2499.96</v>
      </c>
    </row>
    <row r="24" spans="1:5">
      <c r="A24" s="4">
        <v>43273</v>
      </c>
      <c r="B24" t="s">
        <v>79</v>
      </c>
      <c r="C24" s="6" t="s">
        <v>24</v>
      </c>
      <c r="D24" s="7" t="s">
        <v>37</v>
      </c>
      <c r="E24" s="8">
        <v>2199.96</v>
      </c>
    </row>
    <row r="25" spans="1:5">
      <c r="A25" s="4">
        <v>43274</v>
      </c>
      <c r="B25" t="s">
        <v>82</v>
      </c>
      <c r="C25" s="6" t="s">
        <v>28</v>
      </c>
      <c r="D25" s="7" t="s">
        <v>33</v>
      </c>
      <c r="E25" s="8">
        <v>2349.9699999999998</v>
      </c>
    </row>
    <row r="26" spans="1:5">
      <c r="A26" s="4">
        <v>43275</v>
      </c>
      <c r="B26" t="s">
        <v>85</v>
      </c>
      <c r="C26" s="6" t="s">
        <v>28</v>
      </c>
      <c r="D26" s="7" t="s">
        <v>29</v>
      </c>
      <c r="E26" s="8">
        <v>2300</v>
      </c>
    </row>
    <row r="27" spans="1:5">
      <c r="A27" s="4">
        <v>43276</v>
      </c>
      <c r="B27" t="s">
        <v>88</v>
      </c>
      <c r="C27" s="6" t="s">
        <v>24</v>
      </c>
      <c r="D27" s="7" t="s">
        <v>25</v>
      </c>
      <c r="E27" s="8">
        <v>1799.98</v>
      </c>
    </row>
    <row r="28" spans="1:5">
      <c r="A28" s="4">
        <v>43277</v>
      </c>
      <c r="B28" t="s">
        <v>91</v>
      </c>
      <c r="C28" s="6" t="s">
        <v>28</v>
      </c>
      <c r="D28" s="7" t="s">
        <v>33</v>
      </c>
      <c r="E28" s="8">
        <v>900</v>
      </c>
    </row>
    <row r="29" spans="1:5">
      <c r="A29" s="4">
        <v>43278</v>
      </c>
      <c r="B29" t="s">
        <v>94</v>
      </c>
      <c r="C29" s="6" t="s">
        <v>24</v>
      </c>
      <c r="D29" s="7" t="s">
        <v>37</v>
      </c>
      <c r="E29" s="8">
        <v>2800</v>
      </c>
    </row>
    <row r="30" spans="1:5">
      <c r="A30" s="4">
        <v>43279</v>
      </c>
      <c r="B30" t="s">
        <v>97</v>
      </c>
      <c r="C30" s="6" t="s">
        <v>20</v>
      </c>
      <c r="D30" s="7" t="s">
        <v>41</v>
      </c>
      <c r="E30" s="8">
        <v>1500</v>
      </c>
    </row>
    <row r="31" spans="1:5">
      <c r="A31" s="4">
        <v>43280</v>
      </c>
      <c r="B31" t="s">
        <v>100</v>
      </c>
      <c r="C31" s="6" t="s">
        <v>10</v>
      </c>
      <c r="D31" s="7" t="s">
        <v>45</v>
      </c>
      <c r="E31" s="8">
        <v>1750</v>
      </c>
    </row>
    <row r="32" spans="1:5">
      <c r="A32" s="4">
        <v>43281</v>
      </c>
      <c r="B32" t="s">
        <v>103</v>
      </c>
      <c r="C32" s="6" t="s">
        <v>28</v>
      </c>
      <c r="D32" s="7" t="s">
        <v>29</v>
      </c>
      <c r="E32" s="8">
        <v>2500</v>
      </c>
    </row>
    <row r="33" spans="3:5">
      <c r="C33" s="9"/>
      <c r="D33" s="7"/>
      <c r="E33" s="10"/>
    </row>
    <row r="34" spans="3:5">
      <c r="C34" s="9"/>
      <c r="D34" s="7"/>
      <c r="E34" s="10"/>
    </row>
    <row r="35" spans="3:5">
      <c r="C35" s="9"/>
      <c r="D35" s="7"/>
      <c r="E35" s="10"/>
    </row>
  </sheetData>
  <mergeCells count="1">
    <mergeCell ref="A1:E1"/>
  </mergeCells>
  <dataValidations count="1">
    <dataValidation type="list" allowBlank="1" showInputMessage="1" showErrorMessage="1" sqref="H3" xr:uid="{3A17791E-0FE1-4617-916F-0D338510D943}">
      <formula1>INDIRECT($H$2)</formula1>
    </dataValidation>
  </dataValidation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F375F-B59E-4CA2-8FCC-41E782D17BAF}">
  <dimension ref="A1:I33"/>
  <sheetViews>
    <sheetView tabSelected="1" topLeftCell="A26" workbookViewId="0">
      <selection activeCell="F9" sqref="F3:F11"/>
    </sheetView>
  </sheetViews>
  <sheetFormatPr defaultRowHeight="15"/>
  <cols>
    <col min="1" max="1" width="12.42578125" customWidth="1"/>
    <col min="2" max="2" width="20.7109375" customWidth="1"/>
    <col min="3" max="3" width="15.42578125" bestFit="1" customWidth="1"/>
    <col min="4" max="4" width="16.7109375" customWidth="1"/>
    <col min="5" max="5" width="28.85546875" bestFit="1" customWidth="1"/>
    <col min="6" max="6" width="28.7109375" customWidth="1"/>
    <col min="7" max="7" width="6.85546875" bestFit="1" customWidth="1"/>
    <col min="8" max="8" width="19.5703125" customWidth="1"/>
    <col min="9" max="9" width="16.7109375" customWidth="1"/>
  </cols>
  <sheetData>
    <row r="1" spans="1:9" ht="33">
      <c r="A1" s="35" t="s">
        <v>0</v>
      </c>
      <c r="B1" s="35"/>
      <c r="C1" s="35"/>
      <c r="D1" s="35"/>
      <c r="E1" s="35"/>
      <c r="F1" s="35"/>
      <c r="G1" s="35"/>
      <c r="H1" s="35"/>
      <c r="I1" s="35"/>
    </row>
    <row r="2" spans="1:9">
      <c r="A2" s="1" t="s">
        <v>1</v>
      </c>
      <c r="B2" s="1" t="s">
        <v>2</v>
      </c>
      <c r="C2" s="1" t="s">
        <v>3</v>
      </c>
      <c r="D2" s="1" t="s">
        <v>3</v>
      </c>
      <c r="E2" s="1" t="s">
        <v>4</v>
      </c>
      <c r="F2" s="1" t="s">
        <v>4</v>
      </c>
      <c r="G2" s="2" t="s">
        <v>5</v>
      </c>
      <c r="H2" s="3" t="s">
        <v>6</v>
      </c>
      <c r="I2" s="2" t="s">
        <v>7</v>
      </c>
    </row>
    <row r="3" spans="1:9">
      <c r="A3" s="4">
        <v>43252</v>
      </c>
      <c r="B3" t="s">
        <v>8</v>
      </c>
      <c r="C3" t="s">
        <v>173</v>
      </c>
      <c r="D3" t="str">
        <f t="shared" ref="D3:D8" si="0">REPLACE(C3,12,1,"-")</f>
        <v>363.975.818-87</v>
      </c>
      <c r="E3" s="5" t="s">
        <v>9</v>
      </c>
      <c r="F3" t="str">
        <f t="shared" ref="F3:F8" si="1">SUBSTITUTE(E3,"gamail","gmail")</f>
        <v>cristianoaparecido@gmail.com</v>
      </c>
      <c r="G3" s="6" t="s">
        <v>10</v>
      </c>
      <c r="H3" s="7" t="s">
        <v>11</v>
      </c>
      <c r="I3" s="8">
        <v>1499.96</v>
      </c>
    </row>
    <row r="4" spans="1:9">
      <c r="A4" s="4">
        <v>43253</v>
      </c>
      <c r="B4" t="s">
        <v>12</v>
      </c>
      <c r="C4" t="s">
        <v>174</v>
      </c>
      <c r="D4" t="str">
        <f t="shared" si="0"/>
        <v>331.972.588-26</v>
      </c>
      <c r="E4" s="5" t="s">
        <v>13</v>
      </c>
      <c r="F4" t="str">
        <f t="shared" si="1"/>
        <v>ronaldolima@yahoo.com</v>
      </c>
      <c r="G4" s="6" t="s">
        <v>10</v>
      </c>
      <c r="H4" s="7" t="s">
        <v>14</v>
      </c>
      <c r="I4" s="8">
        <v>1750</v>
      </c>
    </row>
    <row r="5" spans="1:9">
      <c r="A5" s="4">
        <v>43254</v>
      </c>
      <c r="B5" t="s">
        <v>15</v>
      </c>
      <c r="C5" t="s">
        <v>175</v>
      </c>
      <c r="D5" t="str">
        <f t="shared" si="0"/>
        <v>383.446.338-84</v>
      </c>
      <c r="E5" s="5" t="s">
        <v>16</v>
      </c>
      <c r="F5" t="str">
        <f t="shared" si="1"/>
        <v>julianaamaral@yahoo.com</v>
      </c>
      <c r="G5" s="6" t="s">
        <v>10</v>
      </c>
      <c r="H5" s="7" t="s">
        <v>17</v>
      </c>
      <c r="I5" s="8">
        <v>2499.98</v>
      </c>
    </row>
    <row r="6" spans="1:9">
      <c r="A6" s="4">
        <v>43255</v>
      </c>
      <c r="B6" t="s">
        <v>18</v>
      </c>
      <c r="C6" t="s">
        <v>176</v>
      </c>
      <c r="D6" t="str">
        <f t="shared" si="0"/>
        <v>295.136.248-02</v>
      </c>
      <c r="E6" s="5" t="s">
        <v>19</v>
      </c>
      <c r="F6" t="str">
        <f t="shared" si="1"/>
        <v>rafaeldesousa@gmail.com</v>
      </c>
      <c r="G6" s="6" t="s">
        <v>20</v>
      </c>
      <c r="H6" s="7" t="s">
        <v>21</v>
      </c>
      <c r="I6" s="8">
        <v>2200</v>
      </c>
    </row>
    <row r="7" spans="1:9">
      <c r="A7" s="4">
        <v>43256</v>
      </c>
      <c r="B7" t="s">
        <v>22</v>
      </c>
      <c r="C7" t="s">
        <v>177</v>
      </c>
      <c r="D7" t="str">
        <f t="shared" si="0"/>
        <v>219.180.478-03</v>
      </c>
      <c r="E7" s="5" t="s">
        <v>23</v>
      </c>
      <c r="F7" t="str">
        <f t="shared" si="1"/>
        <v>igorsouza@gmail.com</v>
      </c>
      <c r="G7" s="6" t="s">
        <v>24</v>
      </c>
      <c r="H7" s="7" t="s">
        <v>25</v>
      </c>
      <c r="I7" s="8">
        <v>2350</v>
      </c>
    </row>
    <row r="8" spans="1:9">
      <c r="A8" s="4">
        <v>43257</v>
      </c>
      <c r="B8" t="s">
        <v>26</v>
      </c>
      <c r="C8" t="s">
        <v>178</v>
      </c>
      <c r="D8" t="str">
        <f t="shared" si="0"/>
        <v>314.493.248-50</v>
      </c>
      <c r="E8" s="5" t="s">
        <v>27</v>
      </c>
      <c r="F8" t="str">
        <f t="shared" si="1"/>
        <v>joycecoutinho@yahoo.com</v>
      </c>
      <c r="G8" s="6" t="s">
        <v>28</v>
      </c>
      <c r="H8" s="7" t="s">
        <v>29</v>
      </c>
      <c r="I8" s="8">
        <v>2300</v>
      </c>
    </row>
    <row r="9" spans="1:9">
      <c r="A9" s="4">
        <v>43258</v>
      </c>
      <c r="B9" t="s">
        <v>30</v>
      </c>
      <c r="C9" t="s">
        <v>31</v>
      </c>
      <c r="D9" t="str">
        <f>REPLACE(C9,12,1,"-")</f>
        <v xml:space="preserve">307.272.808-99 </v>
      </c>
      <c r="E9" s="5" t="s">
        <v>32</v>
      </c>
      <c r="F9" t="str">
        <f>SUBSTITUTE(E9,"gamail","gmail")</f>
        <v>paulosergio@gmail.com</v>
      </c>
      <c r="G9" s="6" t="s">
        <v>28</v>
      </c>
      <c r="H9" s="7" t="s">
        <v>33</v>
      </c>
      <c r="I9" s="8">
        <v>1800</v>
      </c>
    </row>
    <row r="10" spans="1:9">
      <c r="A10" s="4">
        <v>43259</v>
      </c>
      <c r="B10" t="s">
        <v>34</v>
      </c>
      <c r="C10" t="s">
        <v>35</v>
      </c>
      <c r="D10" t="str">
        <f t="shared" ref="D10:D32" si="2">REPLACE(C10,12,1,"-")</f>
        <v xml:space="preserve">363.975.818-88 </v>
      </c>
      <c r="E10" s="5" t="s">
        <v>36</v>
      </c>
      <c r="F10" t="str">
        <f t="shared" ref="F10:F32" si="3">SUBSTITUTE(E10,"gamail","gmail")</f>
        <v>crisluziane@yahoo.com</v>
      </c>
      <c r="G10" s="6" t="s">
        <v>24</v>
      </c>
      <c r="H10" s="7" t="s">
        <v>37</v>
      </c>
      <c r="I10" s="8">
        <v>900</v>
      </c>
    </row>
    <row r="11" spans="1:9">
      <c r="A11" s="4">
        <v>43260</v>
      </c>
      <c r="B11" t="s">
        <v>38</v>
      </c>
      <c r="C11" t="s">
        <v>39</v>
      </c>
      <c r="D11" t="str">
        <f t="shared" si="2"/>
        <v xml:space="preserve">331.972.588-27 </v>
      </c>
      <c r="E11" s="5" t="s">
        <v>40</v>
      </c>
      <c r="F11" t="str">
        <f t="shared" si="3"/>
        <v>evelinferreira@gmail.com</v>
      </c>
      <c r="G11" s="6" t="s">
        <v>20</v>
      </c>
      <c r="H11" s="7" t="s">
        <v>41</v>
      </c>
      <c r="I11" s="8">
        <v>2799.96</v>
      </c>
    </row>
    <row r="12" spans="1:9">
      <c r="A12" s="4">
        <v>43261</v>
      </c>
      <c r="B12" t="s">
        <v>42</v>
      </c>
      <c r="C12" t="s">
        <v>43</v>
      </c>
      <c r="D12" t="str">
        <f t="shared" si="2"/>
        <v xml:space="preserve">383.446.338-85 </v>
      </c>
      <c r="E12" s="5" t="s">
        <v>44</v>
      </c>
      <c r="F12" t="str">
        <f t="shared" si="3"/>
        <v>leandrohenrique@gmail.com</v>
      </c>
      <c r="G12" s="6" t="s">
        <v>10</v>
      </c>
      <c r="H12" s="7" t="s">
        <v>45</v>
      </c>
      <c r="I12" s="8">
        <v>1499.94</v>
      </c>
    </row>
    <row r="13" spans="1:9">
      <c r="A13" s="4">
        <v>43262</v>
      </c>
      <c r="B13" t="s">
        <v>46</v>
      </c>
      <c r="C13" t="s">
        <v>47</v>
      </c>
      <c r="D13" t="str">
        <f t="shared" si="2"/>
        <v xml:space="preserve">295.136.248-03 </v>
      </c>
      <c r="E13" s="5" t="s">
        <v>48</v>
      </c>
      <c r="F13" t="str">
        <f t="shared" si="3"/>
        <v>erikalmeida@gmail.com</v>
      </c>
      <c r="G13" s="6" t="s">
        <v>10</v>
      </c>
      <c r="H13" s="7" t="s">
        <v>45</v>
      </c>
      <c r="I13" s="8">
        <v>1750</v>
      </c>
    </row>
    <row r="14" spans="1:9">
      <c r="A14" s="4">
        <v>43263</v>
      </c>
      <c r="B14" t="s">
        <v>49</v>
      </c>
      <c r="C14" t="s">
        <v>50</v>
      </c>
      <c r="D14" t="str">
        <f t="shared" si="2"/>
        <v xml:space="preserve">219.180.478-04 </v>
      </c>
      <c r="E14" s="5" t="s">
        <v>51</v>
      </c>
      <c r="F14" t="str">
        <f t="shared" si="3"/>
        <v>patriciarosa@gmail.com</v>
      </c>
      <c r="G14" s="6" t="s">
        <v>20</v>
      </c>
      <c r="H14" s="7" t="s">
        <v>41</v>
      </c>
      <c r="I14" s="8">
        <v>2350</v>
      </c>
    </row>
    <row r="15" spans="1:9">
      <c r="A15" s="4">
        <v>43264</v>
      </c>
      <c r="B15" t="s">
        <v>52</v>
      </c>
      <c r="C15" t="s">
        <v>53</v>
      </c>
      <c r="D15" t="str">
        <f t="shared" si="2"/>
        <v xml:space="preserve">314.493.248-51 </v>
      </c>
      <c r="E15" s="5" t="s">
        <v>54</v>
      </c>
      <c r="F15" t="str">
        <f t="shared" si="3"/>
        <v>camilamendes@yahoo.com</v>
      </c>
      <c r="G15" s="6" t="s">
        <v>24</v>
      </c>
      <c r="H15" s="7" t="s">
        <v>37</v>
      </c>
      <c r="I15" s="8">
        <v>2199.96</v>
      </c>
    </row>
    <row r="16" spans="1:9">
      <c r="A16" s="4">
        <v>43265</v>
      </c>
      <c r="B16" t="s">
        <v>55</v>
      </c>
      <c r="C16" t="s">
        <v>56</v>
      </c>
      <c r="D16" t="str">
        <f t="shared" si="2"/>
        <v xml:space="preserve">401.961.598-57 </v>
      </c>
      <c r="E16" s="5" t="s">
        <v>57</v>
      </c>
      <c r="F16" t="str">
        <f t="shared" si="3"/>
        <v>raissasoares@gmail.com</v>
      </c>
      <c r="G16" s="6" t="s">
        <v>28</v>
      </c>
      <c r="H16" s="7" t="s">
        <v>33</v>
      </c>
      <c r="I16" s="8">
        <v>2350</v>
      </c>
    </row>
    <row r="17" spans="1:9">
      <c r="A17" s="4">
        <v>43266</v>
      </c>
      <c r="B17" t="s">
        <v>58</v>
      </c>
      <c r="C17" t="s">
        <v>59</v>
      </c>
      <c r="D17" t="str">
        <f t="shared" si="2"/>
        <v xml:space="preserve">367.374.688-02 </v>
      </c>
      <c r="E17" s="5" t="s">
        <v>60</v>
      </c>
      <c r="F17" t="str">
        <f t="shared" si="3"/>
        <v>neidsonluiz@yahoo.com</v>
      </c>
      <c r="G17" s="6" t="s">
        <v>28</v>
      </c>
      <c r="H17" s="7" t="s">
        <v>29</v>
      </c>
      <c r="I17" s="8">
        <v>2299.92</v>
      </c>
    </row>
    <row r="18" spans="1:9">
      <c r="A18" s="4">
        <v>43267</v>
      </c>
      <c r="B18" t="s">
        <v>61</v>
      </c>
      <c r="C18" t="s">
        <v>62</v>
      </c>
      <c r="D18" t="str">
        <f t="shared" si="2"/>
        <v xml:space="preserve">398.590.648-30 </v>
      </c>
      <c r="E18" s="5" t="s">
        <v>63</v>
      </c>
      <c r="F18" t="str">
        <f t="shared" si="3"/>
        <v>antonioricardo@gmail.com</v>
      </c>
      <c r="G18" s="6" t="s">
        <v>24</v>
      </c>
      <c r="H18" s="7" t="s">
        <v>25</v>
      </c>
      <c r="I18" s="8">
        <v>1800</v>
      </c>
    </row>
    <row r="19" spans="1:9">
      <c r="A19" s="4">
        <v>43268</v>
      </c>
      <c r="B19" t="s">
        <v>64</v>
      </c>
      <c r="C19" t="s">
        <v>65</v>
      </c>
      <c r="D19" t="str">
        <f t="shared" si="2"/>
        <v xml:space="preserve">341.396.018-09 </v>
      </c>
      <c r="E19" s="5" t="s">
        <v>66</v>
      </c>
      <c r="F19" t="str">
        <f t="shared" si="3"/>
        <v>geraldopereira@gmail.com</v>
      </c>
      <c r="G19" s="6" t="s">
        <v>20</v>
      </c>
      <c r="H19" s="7" t="s">
        <v>21</v>
      </c>
      <c r="I19" s="8">
        <v>900</v>
      </c>
    </row>
    <row r="20" spans="1:9">
      <c r="A20" s="4">
        <v>43269</v>
      </c>
      <c r="B20" t="s">
        <v>67</v>
      </c>
      <c r="C20" t="s">
        <v>68</v>
      </c>
      <c r="D20" t="str">
        <f t="shared" si="2"/>
        <v xml:space="preserve">365.307.018-00 </v>
      </c>
      <c r="E20" s="5" t="s">
        <v>69</v>
      </c>
      <c r="F20" t="str">
        <f t="shared" si="3"/>
        <v>edsonbrito@yahoo.com</v>
      </c>
      <c r="G20" s="6" t="s">
        <v>10</v>
      </c>
      <c r="H20" s="7" t="s">
        <v>17</v>
      </c>
      <c r="I20" s="8">
        <v>2800</v>
      </c>
    </row>
    <row r="21" spans="1:9">
      <c r="A21" s="4">
        <v>43270</v>
      </c>
      <c r="B21" t="s">
        <v>70</v>
      </c>
      <c r="C21" t="s">
        <v>71</v>
      </c>
      <c r="D21" t="str">
        <f t="shared" si="2"/>
        <v xml:space="preserve">412.344.938-70 </v>
      </c>
      <c r="E21" s="5" t="s">
        <v>72</v>
      </c>
      <c r="F21" t="str">
        <f t="shared" si="3"/>
        <v>diegohenrique@yahoo.com</v>
      </c>
      <c r="G21" s="6" t="s">
        <v>10</v>
      </c>
      <c r="H21" s="7" t="s">
        <v>14</v>
      </c>
      <c r="I21" s="8">
        <v>1500</v>
      </c>
    </row>
    <row r="22" spans="1:9">
      <c r="A22" s="4">
        <v>43271</v>
      </c>
      <c r="B22" t="s">
        <v>73</v>
      </c>
      <c r="C22" t="s">
        <v>74</v>
      </c>
      <c r="D22" t="str">
        <f t="shared" si="2"/>
        <v xml:space="preserve">407.410.778-33 </v>
      </c>
      <c r="E22" s="5" t="s">
        <v>75</v>
      </c>
      <c r="F22" t="str">
        <f t="shared" si="3"/>
        <v>oliviomariano@gmail.com</v>
      </c>
      <c r="G22" s="6" t="s">
        <v>10</v>
      </c>
      <c r="H22" s="7" t="s">
        <v>11</v>
      </c>
      <c r="I22" s="8">
        <v>1749.9999999999991</v>
      </c>
    </row>
    <row r="23" spans="1:9">
      <c r="A23" s="4">
        <v>43272</v>
      </c>
      <c r="B23" t="s">
        <v>76</v>
      </c>
      <c r="C23" t="s">
        <v>77</v>
      </c>
      <c r="D23" t="str">
        <f t="shared" si="2"/>
        <v xml:space="preserve">399.470.678-58 </v>
      </c>
      <c r="E23" s="5" t="s">
        <v>78</v>
      </c>
      <c r="F23" t="str">
        <f t="shared" si="3"/>
        <v>nayenobre@gmail.com</v>
      </c>
      <c r="G23" s="6" t="s">
        <v>20</v>
      </c>
      <c r="H23" s="7" t="s">
        <v>41</v>
      </c>
      <c r="I23" s="8">
        <v>2499.96</v>
      </c>
    </row>
    <row r="24" spans="1:9">
      <c r="A24" s="4">
        <v>43273</v>
      </c>
      <c r="B24" t="s">
        <v>79</v>
      </c>
      <c r="C24" t="s">
        <v>80</v>
      </c>
      <c r="D24" t="str">
        <f t="shared" si="2"/>
        <v xml:space="preserve">409.887.868-26 </v>
      </c>
      <c r="E24" s="5" t="s">
        <v>81</v>
      </c>
      <c r="F24" t="str">
        <f t="shared" si="3"/>
        <v>jonathansilva@yahoo.com</v>
      </c>
      <c r="G24" s="6" t="s">
        <v>24</v>
      </c>
      <c r="H24" s="7" t="s">
        <v>37</v>
      </c>
      <c r="I24" s="8">
        <v>2199.96</v>
      </c>
    </row>
    <row r="25" spans="1:9">
      <c r="A25" s="4">
        <v>43274</v>
      </c>
      <c r="B25" t="s">
        <v>82</v>
      </c>
      <c r="C25" t="s">
        <v>83</v>
      </c>
      <c r="D25" t="str">
        <f t="shared" si="2"/>
        <v xml:space="preserve">386.132.198-02 </v>
      </c>
      <c r="E25" s="5" t="s">
        <v>84</v>
      </c>
      <c r="F25" t="str">
        <f t="shared" si="3"/>
        <v>titomarcos@gmail.com</v>
      </c>
      <c r="G25" s="6" t="s">
        <v>28</v>
      </c>
      <c r="H25" s="7" t="s">
        <v>33</v>
      </c>
      <c r="I25" s="8">
        <v>2349.9699999999998</v>
      </c>
    </row>
    <row r="26" spans="1:9">
      <c r="A26" s="4">
        <v>43275</v>
      </c>
      <c r="B26" t="s">
        <v>85</v>
      </c>
      <c r="C26" t="s">
        <v>86</v>
      </c>
      <c r="D26" t="str">
        <f t="shared" si="2"/>
        <v xml:space="preserve">233.470.278-17 </v>
      </c>
      <c r="E26" s="5" t="s">
        <v>87</v>
      </c>
      <c r="F26" t="str">
        <f t="shared" si="3"/>
        <v>maikonpereira@yahoo.com</v>
      </c>
      <c r="G26" s="6" t="s">
        <v>28</v>
      </c>
      <c r="H26" s="7" t="s">
        <v>29</v>
      </c>
      <c r="I26" s="8">
        <v>2300</v>
      </c>
    </row>
    <row r="27" spans="1:9">
      <c r="A27" s="4">
        <v>43276</v>
      </c>
      <c r="B27" t="s">
        <v>88</v>
      </c>
      <c r="C27" t="s">
        <v>89</v>
      </c>
      <c r="D27" t="str">
        <f t="shared" si="2"/>
        <v xml:space="preserve">383.320.808-27 </v>
      </c>
      <c r="E27" s="5" t="s">
        <v>90</v>
      </c>
      <c r="F27" t="str">
        <f t="shared" si="3"/>
        <v>joaocarlos@gmail.com</v>
      </c>
      <c r="G27" s="6" t="s">
        <v>24</v>
      </c>
      <c r="H27" s="7" t="s">
        <v>25</v>
      </c>
      <c r="I27" s="8">
        <v>1799.98</v>
      </c>
    </row>
    <row r="28" spans="1:9">
      <c r="A28" s="4">
        <v>43277</v>
      </c>
      <c r="B28" t="s">
        <v>91</v>
      </c>
      <c r="C28" t="s">
        <v>92</v>
      </c>
      <c r="D28" t="str">
        <f t="shared" si="2"/>
        <v xml:space="preserve">392.123.758-04 </v>
      </c>
      <c r="E28" s="5" t="s">
        <v>93</v>
      </c>
      <c r="F28" t="str">
        <f t="shared" si="3"/>
        <v>thiagoaugusto@gmail.com</v>
      </c>
      <c r="G28" s="6" t="s">
        <v>28</v>
      </c>
      <c r="H28" s="7" t="s">
        <v>33</v>
      </c>
      <c r="I28" s="8">
        <v>900</v>
      </c>
    </row>
    <row r="29" spans="1:9">
      <c r="A29" s="4">
        <v>43278</v>
      </c>
      <c r="B29" t="s">
        <v>94</v>
      </c>
      <c r="C29" t="s">
        <v>95</v>
      </c>
      <c r="D29" t="str">
        <f t="shared" si="2"/>
        <v xml:space="preserve">320.849.998-12 </v>
      </c>
      <c r="E29" s="5" t="s">
        <v>96</v>
      </c>
      <c r="F29" t="str">
        <f t="shared" si="3"/>
        <v>danilosantosbarreto@gmail.com</v>
      </c>
      <c r="G29" s="6" t="s">
        <v>24</v>
      </c>
      <c r="H29" s="7" t="s">
        <v>37</v>
      </c>
      <c r="I29" s="8">
        <v>2800</v>
      </c>
    </row>
    <row r="30" spans="1:9">
      <c r="A30" s="4">
        <v>43279</v>
      </c>
      <c r="B30" t="s">
        <v>97</v>
      </c>
      <c r="C30" t="s">
        <v>98</v>
      </c>
      <c r="D30" t="str">
        <f t="shared" si="2"/>
        <v xml:space="preserve">377.567.638-40 </v>
      </c>
      <c r="E30" s="5" t="s">
        <v>99</v>
      </c>
      <c r="F30" t="str">
        <f t="shared" si="3"/>
        <v>franclinfagundes@gmail.com</v>
      </c>
      <c r="G30" s="6" t="s">
        <v>20</v>
      </c>
      <c r="H30" s="7" t="s">
        <v>41</v>
      </c>
      <c r="I30" s="8">
        <v>1500</v>
      </c>
    </row>
    <row r="31" spans="1:9">
      <c r="A31" s="4">
        <v>43280</v>
      </c>
      <c r="B31" t="s">
        <v>100</v>
      </c>
      <c r="C31" t="s">
        <v>101</v>
      </c>
      <c r="D31" t="str">
        <f t="shared" si="2"/>
        <v>078.405.624-26</v>
      </c>
      <c r="E31" s="5" t="s">
        <v>102</v>
      </c>
      <c r="F31" t="str">
        <f t="shared" si="3"/>
        <v>jasielsouza@gmail.com</v>
      </c>
      <c r="G31" s="6" t="s">
        <v>10</v>
      </c>
      <c r="H31" s="7" t="s">
        <v>45</v>
      </c>
      <c r="I31" s="8">
        <v>1750</v>
      </c>
    </row>
    <row r="32" spans="1:9">
      <c r="A32" s="4">
        <v>43281</v>
      </c>
      <c r="B32" t="s">
        <v>103</v>
      </c>
      <c r="C32" t="s">
        <v>104</v>
      </c>
      <c r="D32" t="str">
        <f t="shared" si="2"/>
        <v>403.022.598-56</v>
      </c>
      <c r="E32" s="5" t="s">
        <v>105</v>
      </c>
      <c r="F32" t="str">
        <f t="shared" si="3"/>
        <v>emillycerqueira@yahoo.com</v>
      </c>
      <c r="G32" s="6" t="s">
        <v>28</v>
      </c>
      <c r="H32" s="7" t="s">
        <v>29</v>
      </c>
      <c r="I32" s="8">
        <v>2500</v>
      </c>
    </row>
    <row r="33" spans="7:9">
      <c r="G33" s="9"/>
      <c r="H33" s="7"/>
      <c r="I33" s="10"/>
    </row>
  </sheetData>
  <mergeCells count="1">
    <mergeCell ref="A1:I1"/>
  </mergeCells>
  <phoneticPr fontId="6" type="noConversion"/>
  <hyperlinks>
    <hyperlink ref="E4" r:id="rId1" display="ronaldolima@gmail.com" xr:uid="{E8A949B9-6663-4D49-BD91-01D3ADB713B0}"/>
    <hyperlink ref="E5" r:id="rId2" display="julianaamaral@gmail.com" xr:uid="{309E110E-1C4B-4511-B590-31AC6F7416A7}"/>
    <hyperlink ref="E7" r:id="rId3" xr:uid="{783E0E95-F23A-4FF1-BBFB-6864E642B0F6}"/>
    <hyperlink ref="E8" r:id="rId4" display="joycecoutinho@gmail.com" xr:uid="{1C90E6E7-95D5-410C-B60B-E671D995FEA2}"/>
    <hyperlink ref="E9" r:id="rId5" xr:uid="{A9E736CF-5C32-445C-A375-A564BC72BADD}"/>
    <hyperlink ref="E10" r:id="rId6" display="crisluziane@gmail.com" xr:uid="{AD92E18F-1C01-4354-B1E6-76BC5F5F8F18}"/>
    <hyperlink ref="E11" r:id="rId7" xr:uid="{720BE279-49EE-4811-9FCC-FB06136E4737}"/>
    <hyperlink ref="E12" r:id="rId8" xr:uid="{EACF0371-D115-4D1A-9C51-A97DBFEF395E}"/>
    <hyperlink ref="E13" r:id="rId9" xr:uid="{6B0473BE-0DF6-4B32-BEA3-41E9BCF18506}"/>
    <hyperlink ref="E14" r:id="rId10" xr:uid="{524A70FA-3457-4665-92A7-5559F94455C6}"/>
    <hyperlink ref="E15" r:id="rId11" display="camilamendes@gmail.com" xr:uid="{B1166059-1105-45DF-88A9-8136B1FFA4FC}"/>
    <hyperlink ref="E16" r:id="rId12" xr:uid="{D5F9CBC3-19AD-41B9-8413-65334693BA99}"/>
    <hyperlink ref="E17" r:id="rId13" display="neidsonluiz@gmail.com" xr:uid="{A081E230-362A-4ADB-94BE-C5201B52BC71}"/>
    <hyperlink ref="E18" r:id="rId14" xr:uid="{99772F23-98C1-450C-8AEA-157B98EAE931}"/>
    <hyperlink ref="E19" r:id="rId15" xr:uid="{465843AE-3383-40B3-8AA5-31E1564D65F7}"/>
    <hyperlink ref="E20" r:id="rId16" display="edsonbrito@gmail.com" xr:uid="{F910A749-1752-46CE-BBD3-75E1A7B6D246}"/>
    <hyperlink ref="E21" r:id="rId17" display="diegohenrique@gmail.com" xr:uid="{F11CC96F-3705-4851-B4AB-C3B7F1357683}"/>
    <hyperlink ref="E22" r:id="rId18" xr:uid="{B040E1C5-C47A-425F-B28C-8158DF717A76}"/>
    <hyperlink ref="E23" r:id="rId19" xr:uid="{C83E67B4-2D95-4AFB-A034-8CE9F12043E9}"/>
    <hyperlink ref="E24" r:id="rId20" display="jonathansilva@gmail.com" xr:uid="{986F4202-2C2B-4CCA-8CDB-686D4894411D}"/>
    <hyperlink ref="E25" r:id="rId21" xr:uid="{07C3D100-0D25-41D7-95E1-4F031CC3D964}"/>
    <hyperlink ref="E26" r:id="rId22" display="maikonpereira@gmail.com" xr:uid="{2700A6A3-4033-4439-9255-5D18D2CDD69A}"/>
    <hyperlink ref="E27" r:id="rId23" xr:uid="{9E84A356-3C89-40A8-8219-F321CB4F1A4A}"/>
    <hyperlink ref="E28" r:id="rId24" xr:uid="{3AF1C5AF-5C97-4958-8014-91FAB9C554F7}"/>
    <hyperlink ref="E30" r:id="rId25" xr:uid="{2C9BC816-48ED-4FD1-8CD0-30DC9AEE55AD}"/>
    <hyperlink ref="E31" r:id="rId26" xr:uid="{F69D449A-FFDA-44CE-ADD3-C81BEE2A3C5F}"/>
    <hyperlink ref="E32" r:id="rId27" display="emillycerqueira@gmail.com" xr:uid="{ED8B610E-A79A-4ABF-ACF2-2864E68DAC85}"/>
    <hyperlink ref="E6" r:id="rId28" xr:uid="{F7C488F7-9038-44B6-859C-9E13C0B6A087}"/>
  </hyperlink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74D37-53CD-49F3-8D48-4B490F12778A}">
  <sheetPr>
    <tabColor rgb="FFFFC000"/>
  </sheetPr>
  <dimension ref="A1:H15"/>
  <sheetViews>
    <sheetView workbookViewId="0">
      <selection activeCell="H7" sqref="H7"/>
    </sheetView>
  </sheetViews>
  <sheetFormatPr defaultRowHeight="15"/>
  <cols>
    <col min="1" max="1" width="9.5703125" bestFit="1" customWidth="1"/>
    <col min="2" max="2" width="14" bestFit="1" customWidth="1"/>
    <col min="3" max="3" width="3.7109375" customWidth="1"/>
    <col min="4" max="4" width="20.85546875" bestFit="1" customWidth="1"/>
    <col min="5" max="5" width="15.7109375" bestFit="1" customWidth="1"/>
    <col min="6" max="6" width="30.5703125" customWidth="1"/>
    <col min="7" max="7" width="24.28515625" bestFit="1" customWidth="1"/>
  </cols>
  <sheetData>
    <row r="1" spans="1:8" ht="33">
      <c r="A1" s="35" t="s">
        <v>106</v>
      </c>
      <c r="B1" s="35"/>
      <c r="C1" s="35"/>
      <c r="D1" s="35"/>
      <c r="E1" s="35"/>
      <c r="F1" s="35"/>
      <c r="G1" s="35"/>
    </row>
    <row r="3" spans="1:8">
      <c r="A3" s="12" t="s">
        <v>126</v>
      </c>
      <c r="B3" s="11" t="s">
        <v>127</v>
      </c>
      <c r="D3" s="11" t="s">
        <v>128</v>
      </c>
      <c r="E3" s="11" t="s">
        <v>129</v>
      </c>
      <c r="F3" s="11" t="s">
        <v>130</v>
      </c>
    </row>
    <row r="4" spans="1:8">
      <c r="A4" s="17">
        <v>1</v>
      </c>
      <c r="B4" s="15" t="s">
        <v>131</v>
      </c>
      <c r="D4" s="13">
        <v>43344</v>
      </c>
      <c r="E4" s="18">
        <f>WEEKDAY(D4)</f>
        <v>7</v>
      </c>
      <c r="F4" s="13">
        <f>IF(WEEKDAY(D4)=1,D4+1,IF(WEEKDAY(D4)=7,D4-1,D4))</f>
        <v>43343</v>
      </c>
      <c r="H4" t="str">
        <f ca="1">_xlfn.FORMULATEXT(F4)</f>
        <v>=SE(DIA.DA.SEMANA(D4)=1;D4+1;SE(DIA.DA.SEMANA(D4)=7;D4-1;D4))</v>
      </c>
    </row>
    <row r="5" spans="1:8">
      <c r="A5" s="17">
        <v>2</v>
      </c>
      <c r="B5" s="15" t="s">
        <v>132</v>
      </c>
      <c r="D5" s="13">
        <v>43345</v>
      </c>
      <c r="E5" s="18">
        <f t="shared" ref="E5:E15" si="0">WEEKDAY(D5)</f>
        <v>1</v>
      </c>
      <c r="F5" s="13">
        <f t="shared" ref="F5:F15" si="1">IF(WEEKDAY(D5)=1,D5+1,IF(WEEKDAY(D5)=7,D5-1,D5))</f>
        <v>43346</v>
      </c>
    </row>
    <row r="6" spans="1:8">
      <c r="A6" s="17">
        <v>3</v>
      </c>
      <c r="B6" s="15" t="s">
        <v>133</v>
      </c>
      <c r="D6" s="13">
        <v>43346</v>
      </c>
      <c r="E6" s="18">
        <f t="shared" si="0"/>
        <v>2</v>
      </c>
      <c r="F6" s="13">
        <f t="shared" si="1"/>
        <v>43346</v>
      </c>
      <c r="H6" t="str">
        <f ca="1">_xlfn.FORMULATEXT(E4)</f>
        <v>=DIA.DA.SEMANA(D4)</v>
      </c>
    </row>
    <row r="7" spans="1:8">
      <c r="A7" s="17">
        <v>4</v>
      </c>
      <c r="B7" s="15" t="s">
        <v>134</v>
      </c>
      <c r="D7" s="13">
        <v>43347</v>
      </c>
      <c r="E7" s="18">
        <f t="shared" si="0"/>
        <v>3</v>
      </c>
      <c r="F7" s="13">
        <f t="shared" si="1"/>
        <v>43347</v>
      </c>
    </row>
    <row r="8" spans="1:8">
      <c r="A8" s="17">
        <v>5</v>
      </c>
      <c r="B8" s="15" t="s">
        <v>135</v>
      </c>
      <c r="D8" s="13">
        <v>43348</v>
      </c>
      <c r="E8" s="18">
        <f t="shared" si="0"/>
        <v>4</v>
      </c>
      <c r="F8" s="13">
        <f t="shared" si="1"/>
        <v>43348</v>
      </c>
    </row>
    <row r="9" spans="1:8">
      <c r="A9" s="17">
        <v>6</v>
      </c>
      <c r="B9" s="15" t="s">
        <v>136</v>
      </c>
      <c r="D9" s="13">
        <v>43349</v>
      </c>
      <c r="E9" s="18">
        <f t="shared" si="0"/>
        <v>5</v>
      </c>
      <c r="F9" s="13">
        <f t="shared" si="1"/>
        <v>43349</v>
      </c>
    </row>
    <row r="10" spans="1:8">
      <c r="A10" s="17">
        <v>7</v>
      </c>
      <c r="B10" s="15" t="s">
        <v>137</v>
      </c>
      <c r="D10" s="13">
        <v>43350</v>
      </c>
      <c r="E10" s="18">
        <f t="shared" si="0"/>
        <v>6</v>
      </c>
      <c r="F10" s="13">
        <f t="shared" si="1"/>
        <v>43350</v>
      </c>
    </row>
    <row r="11" spans="1:8">
      <c r="D11" s="13">
        <v>43351</v>
      </c>
      <c r="E11" s="18">
        <f t="shared" si="0"/>
        <v>7</v>
      </c>
      <c r="F11" s="13">
        <f t="shared" si="1"/>
        <v>43350</v>
      </c>
    </row>
    <row r="12" spans="1:8">
      <c r="D12" s="13">
        <v>43352</v>
      </c>
      <c r="E12" s="18">
        <f t="shared" si="0"/>
        <v>1</v>
      </c>
      <c r="F12" s="13">
        <f t="shared" si="1"/>
        <v>43353</v>
      </c>
    </row>
    <row r="13" spans="1:8">
      <c r="D13" s="13">
        <v>43353</v>
      </c>
      <c r="E13" s="18">
        <f t="shared" si="0"/>
        <v>2</v>
      </c>
      <c r="F13" s="13">
        <f t="shared" si="1"/>
        <v>43353</v>
      </c>
    </row>
    <row r="14" spans="1:8">
      <c r="D14" s="13">
        <v>43354</v>
      </c>
      <c r="E14" s="18">
        <f t="shared" si="0"/>
        <v>3</v>
      </c>
      <c r="F14" s="13">
        <f t="shared" si="1"/>
        <v>43354</v>
      </c>
    </row>
    <row r="15" spans="1:8">
      <c r="D15" s="13">
        <v>43355</v>
      </c>
      <c r="E15" s="18">
        <f t="shared" si="0"/>
        <v>4</v>
      </c>
      <c r="F15" s="13">
        <f t="shared" si="1"/>
        <v>43355</v>
      </c>
    </row>
  </sheetData>
  <mergeCells count="1">
    <mergeCell ref="A1:G1"/>
  </mergeCell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88161-5526-4F71-B2D4-3526B314F3A9}">
  <sheetPr>
    <tabColor rgb="FFFFC000"/>
  </sheetPr>
  <dimension ref="A1:I13"/>
  <sheetViews>
    <sheetView workbookViewId="0">
      <selection activeCell="J11" sqref="J11"/>
    </sheetView>
  </sheetViews>
  <sheetFormatPr defaultRowHeight="15"/>
  <cols>
    <col min="1" max="1" width="21.7109375" bestFit="1" customWidth="1"/>
    <col min="2" max="2" width="11" bestFit="1" customWidth="1"/>
    <col min="3" max="3" width="3.7109375" customWidth="1"/>
    <col min="4" max="4" width="11.28515625" bestFit="1" customWidth="1"/>
    <col min="5" max="5" width="12.28515625" bestFit="1" customWidth="1"/>
    <col min="6" max="6" width="14.7109375" customWidth="1"/>
    <col min="7" max="8" width="3.7109375" customWidth="1"/>
    <col min="9" max="9" width="14" bestFit="1" customWidth="1"/>
  </cols>
  <sheetData>
    <row r="1" spans="1:9" ht="33">
      <c r="A1" s="35" t="s">
        <v>0</v>
      </c>
      <c r="B1" s="35"/>
      <c r="C1" s="35"/>
      <c r="D1" s="35"/>
      <c r="E1" s="35"/>
      <c r="F1" s="35"/>
      <c r="G1" s="35"/>
      <c r="H1" s="35"/>
      <c r="I1" s="35"/>
    </row>
    <row r="3" spans="1:9">
      <c r="A3" s="3" t="s">
        <v>138</v>
      </c>
      <c r="B3" s="3" t="s">
        <v>139</v>
      </c>
      <c r="D3" s="36" t="s">
        <v>147</v>
      </c>
      <c r="E3" s="36"/>
      <c r="F3" s="19">
        <f>VLOOKUP(D3,A4:B9,2,FALSE)</f>
        <v>590.80319999999995</v>
      </c>
      <c r="H3" s="12"/>
      <c r="I3" s="11" t="s">
        <v>127</v>
      </c>
    </row>
    <row r="4" spans="1:9">
      <c r="A4" s="20" t="s">
        <v>140</v>
      </c>
      <c r="B4" s="21">
        <v>258.7</v>
      </c>
      <c r="H4" s="17">
        <v>1</v>
      </c>
      <c r="I4" s="15" t="s">
        <v>131</v>
      </c>
    </row>
    <row r="5" spans="1:9">
      <c r="A5" s="20" t="s">
        <v>141</v>
      </c>
      <c r="B5" s="21">
        <v>297.7</v>
      </c>
      <c r="D5" s="22" t="s">
        <v>109</v>
      </c>
      <c r="E5" s="22" t="s">
        <v>142</v>
      </c>
      <c r="F5" s="22" t="s">
        <v>143</v>
      </c>
      <c r="H5" s="17">
        <v>2</v>
      </c>
      <c r="I5" s="15" t="s">
        <v>132</v>
      </c>
    </row>
    <row r="6" spans="1:9">
      <c r="A6" s="20" t="s">
        <v>144</v>
      </c>
      <c r="B6" s="21">
        <v>341.9</v>
      </c>
      <c r="D6" s="13">
        <v>43369</v>
      </c>
      <c r="E6" s="21">
        <f>IF(WEEKDAY(D6)=1,$F$3+$F$3*$B$11,IF(WEEKDAY(D6)=7,$F$3+$F$3*$B$11,$F$3))</f>
        <v>590.80319999999995</v>
      </c>
      <c r="F6" s="19">
        <f>SUM(E6:E13)</f>
        <v>4962.7468799999997</v>
      </c>
      <c r="H6" s="17">
        <v>3</v>
      </c>
      <c r="I6" s="15" t="s">
        <v>133</v>
      </c>
    </row>
    <row r="7" spans="1:9">
      <c r="A7" s="20" t="s">
        <v>145</v>
      </c>
      <c r="B7" s="21">
        <v>410.28</v>
      </c>
      <c r="D7" s="13">
        <v>43370</v>
      </c>
      <c r="E7" s="21">
        <f t="shared" ref="E7:E13" si="0">IF(WEEKDAY(D7)=1,$F$3+$F$3*$B$11,IF(WEEKDAY(D7)=7,$F$3+$F$3*$B$11,$F$3))</f>
        <v>590.80319999999995</v>
      </c>
      <c r="H7" s="17">
        <v>4</v>
      </c>
      <c r="I7" s="15" t="s">
        <v>134</v>
      </c>
    </row>
    <row r="8" spans="1:9">
      <c r="A8" s="20" t="s">
        <v>146</v>
      </c>
      <c r="B8" s="21">
        <v>492.33600000000001</v>
      </c>
      <c r="D8" s="13">
        <v>43371</v>
      </c>
      <c r="E8" s="21">
        <f t="shared" si="0"/>
        <v>590.80319999999995</v>
      </c>
      <c r="H8" s="17">
        <v>5</v>
      </c>
      <c r="I8" s="15" t="s">
        <v>135</v>
      </c>
    </row>
    <row r="9" spans="1:9">
      <c r="A9" t="s">
        <v>147</v>
      </c>
      <c r="B9" s="21">
        <v>590.80319999999995</v>
      </c>
      <c r="D9" s="13">
        <v>43372</v>
      </c>
      <c r="E9" s="21">
        <f t="shared" si="0"/>
        <v>708.96383999999989</v>
      </c>
      <c r="H9" s="17">
        <v>6</v>
      </c>
      <c r="I9" s="15" t="s">
        <v>136</v>
      </c>
    </row>
    <row r="10" spans="1:9">
      <c r="D10" s="13">
        <v>43373</v>
      </c>
      <c r="E10" s="21">
        <f t="shared" si="0"/>
        <v>708.96383999999989</v>
      </c>
      <c r="H10" s="17">
        <v>7</v>
      </c>
      <c r="I10" s="15" t="s">
        <v>137</v>
      </c>
    </row>
    <row r="11" spans="1:9">
      <c r="A11" s="3" t="s">
        <v>148</v>
      </c>
      <c r="B11" s="23">
        <v>0.2</v>
      </c>
      <c r="D11" s="13">
        <v>43374</v>
      </c>
      <c r="E11" s="21">
        <f t="shared" si="0"/>
        <v>590.80319999999995</v>
      </c>
    </row>
    <row r="12" spans="1:9">
      <c r="D12" s="13">
        <v>43375</v>
      </c>
      <c r="E12" s="21">
        <f t="shared" si="0"/>
        <v>590.80319999999995</v>
      </c>
    </row>
    <row r="13" spans="1:9">
      <c r="D13" s="13">
        <v>43376</v>
      </c>
      <c r="E13" s="21">
        <f t="shared" si="0"/>
        <v>590.80319999999995</v>
      </c>
    </row>
  </sheetData>
  <mergeCells count="2">
    <mergeCell ref="A1:I1"/>
    <mergeCell ref="D3:E3"/>
  </mergeCells>
  <dataValidations count="1">
    <dataValidation type="list" allowBlank="1" showInputMessage="1" showErrorMessage="1" sqref="D3:E3" xr:uid="{09FB1414-4D51-48D7-BA1E-8A3B983CAD02}">
      <formula1>$A$4:$A$9</formula1>
    </dataValidation>
  </dataValidation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B0041-016B-444C-9679-02479348558C}">
  <dimension ref="A1:L32"/>
  <sheetViews>
    <sheetView workbookViewId="0">
      <selection activeCell="I3" sqref="I3"/>
    </sheetView>
  </sheetViews>
  <sheetFormatPr defaultRowHeight="15"/>
  <cols>
    <col min="1" max="1" width="12.7109375" customWidth="1"/>
    <col min="2" max="2" width="20.28515625" bestFit="1" customWidth="1"/>
    <col min="3" max="3" width="6.85546875" bestFit="1" customWidth="1"/>
    <col min="4" max="4" width="20" bestFit="1" customWidth="1"/>
    <col min="5" max="5" width="12.7109375" bestFit="1" customWidth="1"/>
    <col min="6" max="6" width="12.28515625" customWidth="1"/>
    <col min="7" max="7" width="14.7109375" customWidth="1"/>
    <col min="8" max="8" width="3.7109375" customWidth="1"/>
    <col min="9" max="9" width="9.85546875" bestFit="1" customWidth="1"/>
    <col min="10" max="10" width="20.7109375" customWidth="1"/>
  </cols>
  <sheetData>
    <row r="1" spans="1:12" ht="33">
      <c r="A1" s="35" t="s">
        <v>0</v>
      </c>
      <c r="B1" s="35"/>
      <c r="C1" s="35"/>
      <c r="D1" s="35"/>
      <c r="E1" s="35"/>
      <c r="F1" s="35"/>
      <c r="G1" s="35"/>
    </row>
    <row r="2" spans="1:12">
      <c r="A2" s="12" t="s">
        <v>1</v>
      </c>
      <c r="B2" s="1" t="s">
        <v>2</v>
      </c>
      <c r="C2" s="2" t="s">
        <v>5</v>
      </c>
      <c r="D2" s="3" t="s">
        <v>6</v>
      </c>
      <c r="E2" s="2" t="s">
        <v>7</v>
      </c>
      <c r="F2" s="2" t="s">
        <v>149</v>
      </c>
      <c r="G2" s="2" t="s">
        <v>150</v>
      </c>
      <c r="I2" s="2" t="s">
        <v>149</v>
      </c>
      <c r="J2" s="12" t="s">
        <v>2</v>
      </c>
    </row>
    <row r="3" spans="1:12">
      <c r="A3" s="4">
        <v>43252</v>
      </c>
      <c r="B3" t="s">
        <v>8</v>
      </c>
      <c r="C3" s="6" t="s">
        <v>10</v>
      </c>
      <c r="D3" s="7" t="s">
        <v>11</v>
      </c>
      <c r="E3" s="8">
        <v>1499.96</v>
      </c>
      <c r="F3" s="24">
        <v>9876</v>
      </c>
      <c r="G3" s="25"/>
      <c r="I3" s="16">
        <v>9895</v>
      </c>
      <c r="J3" s="16">
        <f>MATCH(I3,F3:F32)</f>
        <v>20</v>
      </c>
      <c r="L3" t="str">
        <f ca="1">_xlfn.FORMULATEXT(J3)</f>
        <v>=CORRESP(I3;F3:F32)</v>
      </c>
    </row>
    <row r="4" spans="1:12">
      <c r="A4" s="4">
        <v>43253</v>
      </c>
      <c r="B4" t="s">
        <v>12</v>
      </c>
      <c r="C4" s="6" t="s">
        <v>10</v>
      </c>
      <c r="D4" s="7" t="s">
        <v>14</v>
      </c>
      <c r="E4" s="8">
        <v>1750</v>
      </c>
      <c r="F4" s="24">
        <v>9877</v>
      </c>
      <c r="G4" s="25"/>
    </row>
    <row r="5" spans="1:12">
      <c r="A5" s="4">
        <v>43254</v>
      </c>
      <c r="B5" t="s">
        <v>15</v>
      </c>
      <c r="C5" s="6" t="s">
        <v>10</v>
      </c>
      <c r="D5" s="7" t="s">
        <v>17</v>
      </c>
      <c r="E5" s="8">
        <v>2499.98</v>
      </c>
      <c r="F5" s="24">
        <v>9878</v>
      </c>
      <c r="G5" s="25"/>
    </row>
    <row r="6" spans="1:12">
      <c r="A6" s="4">
        <v>43255</v>
      </c>
      <c r="B6" t="s">
        <v>18</v>
      </c>
      <c r="C6" s="6" t="s">
        <v>20</v>
      </c>
      <c r="D6" s="7" t="s">
        <v>21</v>
      </c>
      <c r="E6" s="8">
        <v>2200</v>
      </c>
      <c r="F6" s="24">
        <v>9879</v>
      </c>
      <c r="G6" s="25"/>
    </row>
    <row r="7" spans="1:12">
      <c r="A7" s="4">
        <v>43256</v>
      </c>
      <c r="B7" t="s">
        <v>22</v>
      </c>
      <c r="C7" s="6" t="s">
        <v>24</v>
      </c>
      <c r="D7" s="7" t="s">
        <v>25</v>
      </c>
      <c r="E7" s="8">
        <v>2350</v>
      </c>
      <c r="F7" s="24">
        <v>9880</v>
      </c>
      <c r="G7" s="25"/>
    </row>
    <row r="8" spans="1:12">
      <c r="A8" s="4">
        <v>43257</v>
      </c>
      <c r="B8" t="s">
        <v>26</v>
      </c>
      <c r="C8" s="6" t="s">
        <v>28</v>
      </c>
      <c r="D8" s="7" t="s">
        <v>29</v>
      </c>
      <c r="E8" s="8">
        <v>2300</v>
      </c>
      <c r="F8" s="24">
        <v>9881</v>
      </c>
      <c r="G8" s="25"/>
    </row>
    <row r="9" spans="1:12">
      <c r="A9" s="4">
        <v>43258</v>
      </c>
      <c r="B9" t="s">
        <v>30</v>
      </c>
      <c r="C9" s="6" t="s">
        <v>28</v>
      </c>
      <c r="D9" s="7" t="s">
        <v>33</v>
      </c>
      <c r="E9" s="8">
        <v>1800</v>
      </c>
      <c r="F9" s="24">
        <v>9882</v>
      </c>
      <c r="G9" s="25"/>
    </row>
    <row r="10" spans="1:12">
      <c r="A10" s="4">
        <v>43259</v>
      </c>
      <c r="B10" t="s">
        <v>34</v>
      </c>
      <c r="C10" s="6" t="s">
        <v>24</v>
      </c>
      <c r="D10" s="7" t="s">
        <v>37</v>
      </c>
      <c r="E10" s="8">
        <v>900</v>
      </c>
      <c r="F10" s="24">
        <v>9883</v>
      </c>
      <c r="G10" s="25"/>
    </row>
    <row r="11" spans="1:12">
      <c r="A11" s="4">
        <v>43260</v>
      </c>
      <c r="B11" t="s">
        <v>38</v>
      </c>
      <c r="C11" s="6" t="s">
        <v>20</v>
      </c>
      <c r="D11" s="7" t="s">
        <v>41</v>
      </c>
      <c r="E11" s="8">
        <v>2799.96</v>
      </c>
      <c r="F11" s="24">
        <v>9884</v>
      </c>
      <c r="G11" s="25"/>
    </row>
    <row r="12" spans="1:12">
      <c r="A12" s="4">
        <v>43261</v>
      </c>
      <c r="B12" t="s">
        <v>42</v>
      </c>
      <c r="C12" s="6" t="s">
        <v>10</v>
      </c>
      <c r="D12" s="7" t="s">
        <v>45</v>
      </c>
      <c r="E12" s="8">
        <v>1499.94</v>
      </c>
      <c r="F12" s="24">
        <v>9885</v>
      </c>
      <c r="G12" s="25"/>
    </row>
    <row r="13" spans="1:12">
      <c r="A13" s="4">
        <v>43262</v>
      </c>
      <c r="B13" t="s">
        <v>46</v>
      </c>
      <c r="C13" s="6" t="s">
        <v>10</v>
      </c>
      <c r="D13" s="7" t="s">
        <v>45</v>
      </c>
      <c r="E13" s="8">
        <v>1750</v>
      </c>
      <c r="F13" s="24">
        <v>9886</v>
      </c>
      <c r="G13" s="25"/>
    </row>
    <row r="14" spans="1:12">
      <c r="A14" s="4">
        <v>43263</v>
      </c>
      <c r="B14" t="s">
        <v>49</v>
      </c>
      <c r="C14" s="6" t="s">
        <v>20</v>
      </c>
      <c r="D14" s="7" t="s">
        <v>41</v>
      </c>
      <c r="E14" s="8">
        <v>2350</v>
      </c>
      <c r="F14" s="24">
        <v>9887</v>
      </c>
      <c r="G14" s="25"/>
    </row>
    <row r="15" spans="1:12">
      <c r="A15" s="4">
        <v>43264</v>
      </c>
      <c r="B15" t="s">
        <v>52</v>
      </c>
      <c r="C15" s="6" t="s">
        <v>24</v>
      </c>
      <c r="D15" s="7" t="s">
        <v>37</v>
      </c>
      <c r="E15" s="8">
        <v>2199.96</v>
      </c>
      <c r="F15" s="24">
        <v>9888</v>
      </c>
      <c r="G15" s="25"/>
    </row>
    <row r="16" spans="1:12">
      <c r="A16" s="4">
        <v>43265</v>
      </c>
      <c r="B16" t="s">
        <v>55</v>
      </c>
      <c r="C16" s="6" t="s">
        <v>28</v>
      </c>
      <c r="D16" s="7" t="s">
        <v>33</v>
      </c>
      <c r="E16" s="8">
        <v>2350</v>
      </c>
      <c r="F16" s="24">
        <v>9889</v>
      </c>
      <c r="G16" s="25"/>
    </row>
    <row r="17" spans="1:7">
      <c r="A17" s="4">
        <v>43266</v>
      </c>
      <c r="B17" t="s">
        <v>58</v>
      </c>
      <c r="C17" s="6" t="s">
        <v>28</v>
      </c>
      <c r="D17" s="7" t="s">
        <v>29</v>
      </c>
      <c r="E17" s="8">
        <v>2299.92</v>
      </c>
      <c r="F17" s="24">
        <v>9890</v>
      </c>
      <c r="G17" s="25"/>
    </row>
    <row r="18" spans="1:7">
      <c r="A18" s="4">
        <v>43267</v>
      </c>
      <c r="B18" t="s">
        <v>61</v>
      </c>
      <c r="C18" s="6" t="s">
        <v>24</v>
      </c>
      <c r="D18" s="7" t="s">
        <v>25</v>
      </c>
      <c r="E18" s="8">
        <v>1800</v>
      </c>
      <c r="F18" s="24">
        <v>9891</v>
      </c>
      <c r="G18" s="25"/>
    </row>
    <row r="19" spans="1:7">
      <c r="A19" s="4">
        <v>43268</v>
      </c>
      <c r="B19" t="s">
        <v>64</v>
      </c>
      <c r="C19" s="6" t="s">
        <v>20</v>
      </c>
      <c r="D19" s="7" t="s">
        <v>21</v>
      </c>
      <c r="E19" s="8">
        <v>900</v>
      </c>
      <c r="F19" s="24">
        <v>9892</v>
      </c>
      <c r="G19" s="25"/>
    </row>
    <row r="20" spans="1:7">
      <c r="A20" s="4">
        <v>43269</v>
      </c>
      <c r="B20" t="s">
        <v>67</v>
      </c>
      <c r="C20" s="6" t="s">
        <v>10</v>
      </c>
      <c r="D20" s="7" t="s">
        <v>17</v>
      </c>
      <c r="E20" s="8">
        <v>2800</v>
      </c>
      <c r="F20" s="24">
        <v>9893</v>
      </c>
      <c r="G20" s="25"/>
    </row>
    <row r="21" spans="1:7">
      <c r="A21" s="4">
        <v>43270</v>
      </c>
      <c r="B21" t="s">
        <v>70</v>
      </c>
      <c r="C21" s="6" t="s">
        <v>10</v>
      </c>
      <c r="D21" s="7" t="s">
        <v>14</v>
      </c>
      <c r="E21" s="8">
        <v>1500</v>
      </c>
      <c r="F21" s="24">
        <v>9894</v>
      </c>
      <c r="G21" s="25"/>
    </row>
    <row r="22" spans="1:7">
      <c r="A22" s="4">
        <v>43271</v>
      </c>
      <c r="B22" t="s">
        <v>73</v>
      </c>
      <c r="C22" s="6" t="s">
        <v>10</v>
      </c>
      <c r="D22" s="7" t="s">
        <v>11</v>
      </c>
      <c r="E22" s="8">
        <v>1749.9999999999991</v>
      </c>
      <c r="F22" s="24">
        <v>9895</v>
      </c>
      <c r="G22" s="25"/>
    </row>
    <row r="23" spans="1:7">
      <c r="A23" s="4">
        <v>43272</v>
      </c>
      <c r="B23" t="s">
        <v>76</v>
      </c>
      <c r="C23" s="6" t="s">
        <v>20</v>
      </c>
      <c r="D23" s="7" t="s">
        <v>41</v>
      </c>
      <c r="E23" s="8">
        <v>2499.96</v>
      </c>
      <c r="F23" s="24">
        <v>9896</v>
      </c>
      <c r="G23" s="25"/>
    </row>
    <row r="24" spans="1:7">
      <c r="A24" s="4">
        <v>43273</v>
      </c>
      <c r="B24" t="s">
        <v>79</v>
      </c>
      <c r="C24" s="6" t="s">
        <v>24</v>
      </c>
      <c r="D24" s="7" t="s">
        <v>37</v>
      </c>
      <c r="E24" s="8">
        <v>2199.96</v>
      </c>
      <c r="F24" s="24">
        <v>9897</v>
      </c>
      <c r="G24" s="25"/>
    </row>
    <row r="25" spans="1:7">
      <c r="A25" s="4">
        <v>43274</v>
      </c>
      <c r="B25" t="s">
        <v>82</v>
      </c>
      <c r="C25" s="6" t="s">
        <v>28</v>
      </c>
      <c r="D25" s="7" t="s">
        <v>33</v>
      </c>
      <c r="E25" s="8">
        <v>2349.9699999999998</v>
      </c>
      <c r="F25" s="24">
        <v>9898</v>
      </c>
      <c r="G25" s="25"/>
    </row>
    <row r="26" spans="1:7">
      <c r="A26" s="4">
        <v>43275</v>
      </c>
      <c r="B26" t="s">
        <v>85</v>
      </c>
      <c r="C26" s="6" t="s">
        <v>28</v>
      </c>
      <c r="D26" s="7" t="s">
        <v>29</v>
      </c>
      <c r="E26" s="8">
        <v>2300</v>
      </c>
      <c r="F26" s="24">
        <v>9899</v>
      </c>
      <c r="G26" s="25"/>
    </row>
    <row r="27" spans="1:7">
      <c r="A27" s="4">
        <v>43276</v>
      </c>
      <c r="B27" t="s">
        <v>88</v>
      </c>
      <c r="C27" s="6" t="s">
        <v>24</v>
      </c>
      <c r="D27" s="7" t="s">
        <v>25</v>
      </c>
      <c r="E27" s="8">
        <v>1799.98</v>
      </c>
      <c r="F27" s="24">
        <v>9900</v>
      </c>
      <c r="G27" s="25"/>
    </row>
    <row r="28" spans="1:7">
      <c r="A28" s="4">
        <v>43277</v>
      </c>
      <c r="B28" t="s">
        <v>91</v>
      </c>
      <c r="C28" s="6" t="s">
        <v>28</v>
      </c>
      <c r="D28" s="7" t="s">
        <v>33</v>
      </c>
      <c r="E28" s="8">
        <v>900</v>
      </c>
      <c r="F28" s="24">
        <v>9901</v>
      </c>
      <c r="G28" s="25"/>
    </row>
    <row r="29" spans="1:7">
      <c r="A29" s="4">
        <v>43278</v>
      </c>
      <c r="B29" t="s">
        <v>94</v>
      </c>
      <c r="C29" s="6" t="s">
        <v>24</v>
      </c>
      <c r="D29" s="7" t="s">
        <v>37</v>
      </c>
      <c r="E29" s="8">
        <v>2800</v>
      </c>
      <c r="F29" s="24">
        <v>9902</v>
      </c>
      <c r="G29" s="25"/>
    </row>
    <row r="30" spans="1:7">
      <c r="A30" s="4">
        <v>43279</v>
      </c>
      <c r="B30" t="s">
        <v>97</v>
      </c>
      <c r="C30" s="6" t="s">
        <v>20</v>
      </c>
      <c r="D30" s="7" t="s">
        <v>41</v>
      </c>
      <c r="E30" s="8">
        <v>1500</v>
      </c>
      <c r="F30" s="24">
        <v>9903</v>
      </c>
      <c r="G30" s="25"/>
    </row>
    <row r="31" spans="1:7">
      <c r="A31" s="4">
        <v>43280</v>
      </c>
      <c r="B31" t="s">
        <v>100</v>
      </c>
      <c r="C31" s="6" t="s">
        <v>10</v>
      </c>
      <c r="D31" s="7" t="s">
        <v>45</v>
      </c>
      <c r="E31" s="8">
        <v>1750</v>
      </c>
      <c r="F31" s="24">
        <v>9904</v>
      </c>
      <c r="G31" s="25"/>
    </row>
    <row r="32" spans="1:7">
      <c r="A32" s="4">
        <v>43281</v>
      </c>
      <c r="B32" t="s">
        <v>103</v>
      </c>
      <c r="C32" s="6" t="s">
        <v>28</v>
      </c>
      <c r="D32" s="7" t="s">
        <v>29</v>
      </c>
      <c r="E32" s="8">
        <v>2500</v>
      </c>
      <c r="F32" s="24">
        <v>9905</v>
      </c>
      <c r="G32" s="25"/>
    </row>
  </sheetData>
  <mergeCells count="1">
    <mergeCell ref="A1:G1"/>
  </mergeCells>
  <dataValidations count="2">
    <dataValidation type="list" showInputMessage="1" showErrorMessage="1" sqref="J2" xr:uid="{53283586-40CE-4B58-96FA-B67A322E573D}">
      <formula1>$B$2:$E$2</formula1>
    </dataValidation>
    <dataValidation type="list" allowBlank="1" showInputMessage="1" showErrorMessage="1" sqref="I3" xr:uid="{25BAB594-C1FF-4FDC-B9AA-8DCF133B5AF1}">
      <formula1>$F$3:$F$32</formula1>
    </dataValidation>
  </dataValidation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87FFC-CDEE-4180-8E20-E9B4D58E4E40}">
  <dimension ref="A1:J36"/>
  <sheetViews>
    <sheetView workbookViewId="0">
      <selection activeCell="J3" sqref="J3"/>
    </sheetView>
  </sheetViews>
  <sheetFormatPr defaultRowHeight="15"/>
  <cols>
    <col min="1" max="1" width="12.7109375" customWidth="1"/>
    <col min="2" max="2" width="20.28515625" bestFit="1" customWidth="1"/>
    <col min="3" max="3" width="6.85546875" bestFit="1" customWidth="1"/>
    <col min="4" max="4" width="20" bestFit="1" customWidth="1"/>
    <col min="5" max="5" width="12.7109375" bestFit="1" customWidth="1"/>
    <col min="6" max="6" width="9.85546875" bestFit="1" customWidth="1"/>
    <col min="7" max="7" width="11.7109375" customWidth="1"/>
    <col min="8" max="8" width="3.7109375" customWidth="1"/>
    <col min="9" max="9" width="13.85546875" customWidth="1"/>
    <col min="10" max="10" width="20.7109375" customWidth="1"/>
  </cols>
  <sheetData>
    <row r="1" spans="1:10" ht="33">
      <c r="A1" s="35" t="s">
        <v>0</v>
      </c>
      <c r="B1" s="35"/>
      <c r="C1" s="35"/>
      <c r="D1" s="35"/>
      <c r="E1" s="35"/>
      <c r="F1" s="35"/>
      <c r="G1" s="35"/>
    </row>
    <row r="2" spans="1:10">
      <c r="A2" s="12" t="s">
        <v>1</v>
      </c>
      <c r="B2" s="1" t="s">
        <v>2</v>
      </c>
      <c r="C2" s="2" t="s">
        <v>5</v>
      </c>
      <c r="D2" s="3" t="s">
        <v>6</v>
      </c>
      <c r="E2" s="2" t="s">
        <v>7</v>
      </c>
      <c r="F2" s="2" t="s">
        <v>149</v>
      </c>
      <c r="G2" s="2" t="s">
        <v>150</v>
      </c>
      <c r="I2" s="2" t="s">
        <v>149</v>
      </c>
      <c r="J2" s="12" t="s">
        <v>2</v>
      </c>
    </row>
    <row r="3" spans="1:10">
      <c r="A3" s="4">
        <v>43252</v>
      </c>
      <c r="B3" t="s">
        <v>8</v>
      </c>
      <c r="C3" s="6" t="s">
        <v>10</v>
      </c>
      <c r="D3" s="7" t="s">
        <v>11</v>
      </c>
      <c r="E3" s="8">
        <v>1499.96</v>
      </c>
      <c r="F3" s="24">
        <v>9876</v>
      </c>
      <c r="G3" s="25"/>
      <c r="I3" s="16"/>
      <c r="J3" s="16">
        <f>INDEX(B3:E32,5,4)</f>
        <v>2350</v>
      </c>
    </row>
    <row r="4" spans="1:10">
      <c r="A4" s="4">
        <v>43253</v>
      </c>
      <c r="B4" t="s">
        <v>12</v>
      </c>
      <c r="C4" s="6" t="s">
        <v>10</v>
      </c>
      <c r="D4" s="7" t="s">
        <v>14</v>
      </c>
      <c r="E4" s="8">
        <v>1750</v>
      </c>
      <c r="F4" s="24">
        <v>9877</v>
      </c>
      <c r="G4" s="25"/>
    </row>
    <row r="5" spans="1:10">
      <c r="A5" s="4">
        <v>43254</v>
      </c>
      <c r="B5" t="s">
        <v>15</v>
      </c>
      <c r="C5" s="6" t="s">
        <v>10</v>
      </c>
      <c r="D5" s="7" t="s">
        <v>17</v>
      </c>
      <c r="E5" s="8">
        <v>2499.98</v>
      </c>
      <c r="F5" s="24">
        <v>9878</v>
      </c>
      <c r="G5" s="25"/>
    </row>
    <row r="6" spans="1:10">
      <c r="A6" s="4">
        <v>43255</v>
      </c>
      <c r="B6" t="s">
        <v>18</v>
      </c>
      <c r="C6" s="6" t="s">
        <v>20</v>
      </c>
      <c r="D6" s="7" t="s">
        <v>21</v>
      </c>
      <c r="E6" s="8">
        <v>2200</v>
      </c>
      <c r="F6" s="24">
        <v>9879</v>
      </c>
      <c r="G6" s="25"/>
    </row>
    <row r="7" spans="1:10">
      <c r="A7" s="4">
        <v>43256</v>
      </c>
      <c r="B7" t="s">
        <v>22</v>
      </c>
      <c r="C7" s="6" t="s">
        <v>24</v>
      </c>
      <c r="D7" s="7" t="s">
        <v>25</v>
      </c>
      <c r="E7" s="8">
        <v>2350</v>
      </c>
      <c r="F7" s="24">
        <v>9880</v>
      </c>
      <c r="G7" s="25"/>
    </row>
    <row r="8" spans="1:10">
      <c r="A8" s="4">
        <v>43257</v>
      </c>
      <c r="B8" t="s">
        <v>26</v>
      </c>
      <c r="C8" s="6" t="s">
        <v>28</v>
      </c>
      <c r="D8" s="7" t="s">
        <v>29</v>
      </c>
      <c r="E8" s="8">
        <v>2300</v>
      </c>
      <c r="F8" s="24">
        <v>9881</v>
      </c>
      <c r="G8" s="25"/>
    </row>
    <row r="9" spans="1:10">
      <c r="A9" s="4">
        <v>43258</v>
      </c>
      <c r="B9" t="s">
        <v>30</v>
      </c>
      <c r="C9" s="6" t="s">
        <v>28</v>
      </c>
      <c r="D9" s="7" t="s">
        <v>33</v>
      </c>
      <c r="E9" s="8">
        <v>1800</v>
      </c>
      <c r="F9" s="24">
        <v>9882</v>
      </c>
      <c r="G9" s="25"/>
    </row>
    <row r="10" spans="1:10">
      <c r="A10" s="4">
        <v>43259</v>
      </c>
      <c r="B10" t="s">
        <v>34</v>
      </c>
      <c r="C10" s="6" t="s">
        <v>24</v>
      </c>
      <c r="D10" s="7" t="s">
        <v>37</v>
      </c>
      <c r="E10" s="8">
        <v>900</v>
      </c>
      <c r="F10" s="24">
        <v>9883</v>
      </c>
      <c r="G10" s="25"/>
    </row>
    <row r="11" spans="1:10">
      <c r="A11" s="4">
        <v>43260</v>
      </c>
      <c r="B11" t="s">
        <v>38</v>
      </c>
      <c r="C11" s="6" t="s">
        <v>20</v>
      </c>
      <c r="D11" s="7" t="s">
        <v>41</v>
      </c>
      <c r="E11" s="8">
        <v>2799.96</v>
      </c>
      <c r="F11" s="24">
        <v>9884</v>
      </c>
      <c r="G11" s="25"/>
    </row>
    <row r="12" spans="1:10">
      <c r="A12" s="4">
        <v>43261</v>
      </c>
      <c r="B12" t="s">
        <v>42</v>
      </c>
      <c r="C12" s="6" t="s">
        <v>10</v>
      </c>
      <c r="D12" s="7" t="s">
        <v>45</v>
      </c>
      <c r="E12" s="8">
        <v>1499.94</v>
      </c>
      <c r="F12" s="24">
        <v>9885</v>
      </c>
      <c r="G12" s="25"/>
    </row>
    <row r="13" spans="1:10">
      <c r="A13" s="4">
        <v>43262</v>
      </c>
      <c r="B13" t="s">
        <v>46</v>
      </c>
      <c r="C13" s="6" t="s">
        <v>10</v>
      </c>
      <c r="D13" s="7" t="s">
        <v>45</v>
      </c>
      <c r="E13" s="8">
        <v>1750</v>
      </c>
      <c r="F13" s="24">
        <v>9886</v>
      </c>
      <c r="G13" s="25"/>
    </row>
    <row r="14" spans="1:10">
      <c r="A14" s="4">
        <v>43263</v>
      </c>
      <c r="B14" t="s">
        <v>49</v>
      </c>
      <c r="C14" s="6" t="s">
        <v>20</v>
      </c>
      <c r="D14" s="7" t="s">
        <v>41</v>
      </c>
      <c r="E14" s="8">
        <v>2350</v>
      </c>
      <c r="F14" s="24">
        <v>9887</v>
      </c>
      <c r="G14" s="25"/>
    </row>
    <row r="15" spans="1:10">
      <c r="A15" s="4">
        <v>43264</v>
      </c>
      <c r="B15" t="s">
        <v>52</v>
      </c>
      <c r="C15" s="6" t="s">
        <v>24</v>
      </c>
      <c r="D15" s="7" t="s">
        <v>37</v>
      </c>
      <c r="E15" s="8">
        <v>2199.96</v>
      </c>
      <c r="F15" s="24">
        <v>9888</v>
      </c>
      <c r="G15" s="25"/>
    </row>
    <row r="16" spans="1:10">
      <c r="A16" s="4">
        <v>43265</v>
      </c>
      <c r="B16" t="s">
        <v>55</v>
      </c>
      <c r="C16" s="6" t="s">
        <v>28</v>
      </c>
      <c r="D16" s="7" t="s">
        <v>33</v>
      </c>
      <c r="E16" s="8">
        <v>2350</v>
      </c>
      <c r="F16" s="24">
        <v>9889</v>
      </c>
      <c r="G16" s="25"/>
    </row>
    <row r="17" spans="1:7">
      <c r="A17" s="4">
        <v>43266</v>
      </c>
      <c r="B17" t="s">
        <v>58</v>
      </c>
      <c r="C17" s="6" t="s">
        <v>28</v>
      </c>
      <c r="D17" s="7" t="s">
        <v>29</v>
      </c>
      <c r="E17" s="8">
        <v>2299.92</v>
      </c>
      <c r="F17" s="24">
        <v>9890</v>
      </c>
      <c r="G17" s="25"/>
    </row>
    <row r="18" spans="1:7">
      <c r="A18" s="4">
        <v>43267</v>
      </c>
      <c r="B18" t="s">
        <v>61</v>
      </c>
      <c r="C18" s="6" t="s">
        <v>24</v>
      </c>
      <c r="D18" s="7" t="s">
        <v>25</v>
      </c>
      <c r="E18" s="8">
        <v>1800</v>
      </c>
      <c r="F18" s="24">
        <v>9891</v>
      </c>
      <c r="G18" s="25"/>
    </row>
    <row r="19" spans="1:7">
      <c r="A19" s="4">
        <v>43268</v>
      </c>
      <c r="B19" t="s">
        <v>64</v>
      </c>
      <c r="C19" s="6" t="s">
        <v>20</v>
      </c>
      <c r="D19" s="7" t="s">
        <v>21</v>
      </c>
      <c r="E19" s="8">
        <v>900</v>
      </c>
      <c r="F19" s="24">
        <v>9892</v>
      </c>
      <c r="G19" s="25"/>
    </row>
    <row r="20" spans="1:7">
      <c r="A20" s="4">
        <v>43269</v>
      </c>
      <c r="B20" t="s">
        <v>67</v>
      </c>
      <c r="C20" s="6" t="s">
        <v>10</v>
      </c>
      <c r="D20" s="7" t="s">
        <v>17</v>
      </c>
      <c r="E20" s="8">
        <v>2800</v>
      </c>
      <c r="F20" s="24">
        <v>9893</v>
      </c>
      <c r="G20" s="25"/>
    </row>
    <row r="21" spans="1:7">
      <c r="A21" s="4">
        <v>43270</v>
      </c>
      <c r="B21" t="s">
        <v>70</v>
      </c>
      <c r="C21" s="6" t="s">
        <v>10</v>
      </c>
      <c r="D21" s="7" t="s">
        <v>14</v>
      </c>
      <c r="E21" s="8">
        <v>1500</v>
      </c>
      <c r="F21" s="24">
        <v>9894</v>
      </c>
      <c r="G21" s="25"/>
    </row>
    <row r="22" spans="1:7">
      <c r="A22" s="4">
        <v>43271</v>
      </c>
      <c r="B22" t="s">
        <v>73</v>
      </c>
      <c r="C22" s="6" t="s">
        <v>10</v>
      </c>
      <c r="D22" s="7" t="s">
        <v>11</v>
      </c>
      <c r="E22" s="8">
        <v>1749.9999999999991</v>
      </c>
      <c r="F22" s="24">
        <v>9895</v>
      </c>
      <c r="G22" s="25"/>
    </row>
    <row r="23" spans="1:7">
      <c r="A23" s="4">
        <v>43272</v>
      </c>
      <c r="B23" t="s">
        <v>76</v>
      </c>
      <c r="C23" s="6" t="s">
        <v>20</v>
      </c>
      <c r="D23" s="7" t="s">
        <v>41</v>
      </c>
      <c r="E23" s="8">
        <v>2499.96</v>
      </c>
      <c r="F23" s="24">
        <v>9896</v>
      </c>
      <c r="G23" s="25"/>
    </row>
    <row r="24" spans="1:7">
      <c r="A24" s="4">
        <v>43273</v>
      </c>
      <c r="B24" t="s">
        <v>79</v>
      </c>
      <c r="C24" s="6" t="s">
        <v>24</v>
      </c>
      <c r="D24" s="7" t="s">
        <v>37</v>
      </c>
      <c r="E24" s="8">
        <v>2199.96</v>
      </c>
      <c r="F24" s="24">
        <v>9897</v>
      </c>
      <c r="G24" s="25"/>
    </row>
    <row r="25" spans="1:7">
      <c r="A25" s="4">
        <v>43274</v>
      </c>
      <c r="B25" t="s">
        <v>82</v>
      </c>
      <c r="C25" s="6" t="s">
        <v>28</v>
      </c>
      <c r="D25" s="7" t="s">
        <v>33</v>
      </c>
      <c r="E25" s="8">
        <v>2349.9699999999998</v>
      </c>
      <c r="F25" s="24">
        <v>9898</v>
      </c>
      <c r="G25" s="25"/>
    </row>
    <row r="26" spans="1:7">
      <c r="A26" s="4">
        <v>43275</v>
      </c>
      <c r="B26" t="s">
        <v>85</v>
      </c>
      <c r="C26" s="6" t="s">
        <v>28</v>
      </c>
      <c r="D26" s="7" t="s">
        <v>29</v>
      </c>
      <c r="E26" s="8">
        <v>2300</v>
      </c>
      <c r="F26" s="24">
        <v>9899</v>
      </c>
      <c r="G26" s="25"/>
    </row>
    <row r="27" spans="1:7">
      <c r="A27" s="4">
        <v>43276</v>
      </c>
      <c r="B27" t="s">
        <v>88</v>
      </c>
      <c r="C27" s="6" t="s">
        <v>24</v>
      </c>
      <c r="D27" s="7" t="s">
        <v>25</v>
      </c>
      <c r="E27" s="8">
        <v>1799.98</v>
      </c>
      <c r="F27" s="24">
        <v>9900</v>
      </c>
      <c r="G27" s="25"/>
    </row>
    <row r="28" spans="1:7">
      <c r="A28" s="4">
        <v>43277</v>
      </c>
      <c r="B28" t="s">
        <v>91</v>
      </c>
      <c r="C28" s="6" t="s">
        <v>28</v>
      </c>
      <c r="D28" s="7" t="s">
        <v>33</v>
      </c>
      <c r="E28" s="8">
        <v>900</v>
      </c>
      <c r="F28" s="24">
        <v>9901</v>
      </c>
      <c r="G28" s="25"/>
    </row>
    <row r="29" spans="1:7">
      <c r="A29" s="4">
        <v>43278</v>
      </c>
      <c r="B29" t="s">
        <v>94</v>
      </c>
      <c r="C29" s="6" t="s">
        <v>24</v>
      </c>
      <c r="D29" s="7" t="s">
        <v>37</v>
      </c>
      <c r="E29" s="8">
        <v>2800</v>
      </c>
      <c r="F29" s="24">
        <v>9902</v>
      </c>
      <c r="G29" s="25"/>
    </row>
    <row r="30" spans="1:7">
      <c r="A30" s="4">
        <v>43279</v>
      </c>
      <c r="B30" t="s">
        <v>97</v>
      </c>
      <c r="C30" s="6" t="s">
        <v>20</v>
      </c>
      <c r="D30" s="7" t="s">
        <v>41</v>
      </c>
      <c r="E30" s="8">
        <v>1500</v>
      </c>
      <c r="F30" s="24">
        <v>9903</v>
      </c>
      <c r="G30" s="25"/>
    </row>
    <row r="31" spans="1:7">
      <c r="A31" s="4">
        <v>43280</v>
      </c>
      <c r="B31" t="s">
        <v>100</v>
      </c>
      <c r="C31" s="6" t="s">
        <v>10</v>
      </c>
      <c r="D31" s="7" t="s">
        <v>45</v>
      </c>
      <c r="E31" s="8">
        <v>1750</v>
      </c>
      <c r="F31" s="24">
        <v>9904</v>
      </c>
      <c r="G31" s="25"/>
    </row>
    <row r="32" spans="1:7">
      <c r="A32" s="4">
        <v>43281</v>
      </c>
      <c r="B32" t="s">
        <v>103</v>
      </c>
      <c r="C32" s="6" t="s">
        <v>28</v>
      </c>
      <c r="D32" s="7" t="s">
        <v>29</v>
      </c>
      <c r="E32" s="8">
        <v>2500</v>
      </c>
      <c r="F32" s="24">
        <v>9905</v>
      </c>
      <c r="G32" s="25"/>
    </row>
    <row r="33" spans="3:7">
      <c r="C33" s="9"/>
      <c r="D33" s="7"/>
      <c r="E33" s="10"/>
      <c r="F33" s="10"/>
      <c r="G33" s="10"/>
    </row>
    <row r="34" spans="3:7">
      <c r="C34" s="9"/>
      <c r="D34" s="7"/>
      <c r="E34" s="10"/>
      <c r="F34" s="10"/>
      <c r="G34" s="10"/>
    </row>
    <row r="35" spans="3:7">
      <c r="C35" s="9"/>
      <c r="D35" s="7"/>
      <c r="E35" s="10"/>
      <c r="F35" s="10"/>
      <c r="G35" s="10"/>
    </row>
    <row r="36" spans="3:7">
      <c r="C36" s="9"/>
      <c r="D36" s="7"/>
      <c r="E36" s="10"/>
      <c r="F36" s="10"/>
      <c r="G36" s="10"/>
    </row>
  </sheetData>
  <mergeCells count="1">
    <mergeCell ref="A1:G1"/>
  </mergeCells>
  <dataValidations count="1">
    <dataValidation type="list" showInputMessage="1" showErrorMessage="1" sqref="J2" xr:uid="{B425DB1D-1E64-4405-9B66-3D35BBE96A1D}">
      <formula1>$B$2:$E$2</formula1>
    </dataValidation>
  </dataValidation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D6C9A-12FC-425D-87E9-BA80555C41EB}">
  <dimension ref="A1:J33"/>
  <sheetViews>
    <sheetView workbookViewId="0">
      <selection activeCell="J2" sqref="J2"/>
    </sheetView>
  </sheetViews>
  <sheetFormatPr defaultRowHeight="15"/>
  <cols>
    <col min="1" max="1" width="12.7109375" customWidth="1"/>
    <col min="2" max="2" width="20.28515625" bestFit="1" customWidth="1"/>
    <col min="3" max="3" width="6.85546875" bestFit="1" customWidth="1"/>
    <col min="4" max="4" width="20" bestFit="1" customWidth="1"/>
    <col min="5" max="5" width="12.7109375" bestFit="1" customWidth="1"/>
    <col min="6" max="6" width="9.85546875" bestFit="1" customWidth="1"/>
    <col min="7" max="7" width="11.7109375" customWidth="1"/>
    <col min="8" max="8" width="3.7109375" customWidth="1"/>
    <col min="9" max="9" width="9.85546875" bestFit="1" customWidth="1"/>
    <col min="10" max="10" width="20.7109375" customWidth="1"/>
  </cols>
  <sheetData>
    <row r="1" spans="1:10" ht="33">
      <c r="A1" s="35" t="s">
        <v>0</v>
      </c>
      <c r="B1" s="35"/>
      <c r="C1" s="35"/>
      <c r="D1" s="35"/>
      <c r="E1" s="35"/>
      <c r="F1" s="35"/>
      <c r="G1" s="35"/>
    </row>
    <row r="2" spans="1:10">
      <c r="A2" s="12" t="s">
        <v>1</v>
      </c>
      <c r="B2" s="1" t="s">
        <v>2</v>
      </c>
      <c r="C2" s="2" t="s">
        <v>5</v>
      </c>
      <c r="D2" s="3" t="s">
        <v>6</v>
      </c>
      <c r="E2" s="2" t="s">
        <v>7</v>
      </c>
      <c r="F2" s="2" t="s">
        <v>149</v>
      </c>
      <c r="G2" s="2" t="s">
        <v>150</v>
      </c>
      <c r="I2" s="2" t="s">
        <v>149</v>
      </c>
      <c r="J2" s="12" t="s">
        <v>7</v>
      </c>
    </row>
    <row r="3" spans="1:10">
      <c r="A3" s="4">
        <v>43252</v>
      </c>
      <c r="B3" t="s">
        <v>8</v>
      </c>
      <c r="C3" s="6" t="s">
        <v>10</v>
      </c>
      <c r="D3" s="7" t="s">
        <v>11</v>
      </c>
      <c r="E3" s="8">
        <v>1499.96</v>
      </c>
      <c r="F3" s="24">
        <v>9876</v>
      </c>
      <c r="G3" s="25"/>
      <c r="I3" s="16">
        <v>9880</v>
      </c>
      <c r="J3" s="16">
        <f>INDEX(B3:E32,MATCH(I3,F3:F32,0),MATCH(J2,B2:E2,0))</f>
        <v>2350</v>
      </c>
    </row>
    <row r="4" spans="1:10">
      <c r="A4" s="4">
        <v>43253</v>
      </c>
      <c r="B4" t="s">
        <v>12</v>
      </c>
      <c r="C4" s="6" t="s">
        <v>10</v>
      </c>
      <c r="D4" s="7" t="s">
        <v>14</v>
      </c>
      <c r="E4" s="8">
        <v>1750</v>
      </c>
      <c r="F4" s="24">
        <v>9877</v>
      </c>
      <c r="G4" s="25"/>
    </row>
    <row r="5" spans="1:10">
      <c r="A5" s="4">
        <v>43254</v>
      </c>
      <c r="B5" t="s">
        <v>15</v>
      </c>
      <c r="C5" s="6" t="s">
        <v>10</v>
      </c>
      <c r="D5" s="7" t="s">
        <v>17</v>
      </c>
      <c r="E5" s="8">
        <v>2499.98</v>
      </c>
      <c r="F5" s="24">
        <v>9878</v>
      </c>
      <c r="G5" s="25"/>
    </row>
    <row r="6" spans="1:10">
      <c r="A6" s="4">
        <v>43255</v>
      </c>
      <c r="B6" t="s">
        <v>18</v>
      </c>
      <c r="C6" s="6" t="s">
        <v>20</v>
      </c>
      <c r="D6" s="7" t="s">
        <v>21</v>
      </c>
      <c r="E6" s="8">
        <v>2200</v>
      </c>
      <c r="F6" s="24">
        <v>9879</v>
      </c>
      <c r="G6" s="25"/>
    </row>
    <row r="7" spans="1:10">
      <c r="A7" s="4">
        <v>43256</v>
      </c>
      <c r="B7" t="s">
        <v>22</v>
      </c>
      <c r="C7" s="6" t="s">
        <v>24</v>
      </c>
      <c r="D7" s="7" t="s">
        <v>25</v>
      </c>
      <c r="E7" s="8">
        <v>2350</v>
      </c>
      <c r="F7" s="24">
        <v>9880</v>
      </c>
      <c r="G7" s="25"/>
    </row>
    <row r="8" spans="1:10">
      <c r="A8" s="4">
        <v>43257</v>
      </c>
      <c r="B8" t="s">
        <v>26</v>
      </c>
      <c r="C8" s="6" t="s">
        <v>28</v>
      </c>
      <c r="D8" s="7" t="s">
        <v>29</v>
      </c>
      <c r="E8" s="8">
        <v>2300</v>
      </c>
      <c r="F8" s="24">
        <v>9881</v>
      </c>
      <c r="G8" s="25"/>
    </row>
    <row r="9" spans="1:10">
      <c r="A9" s="4">
        <v>43258</v>
      </c>
      <c r="B9" t="s">
        <v>30</v>
      </c>
      <c r="C9" s="6" t="s">
        <v>28</v>
      </c>
      <c r="D9" s="7" t="s">
        <v>33</v>
      </c>
      <c r="E9" s="8">
        <v>1800</v>
      </c>
      <c r="F9" s="24">
        <v>9882</v>
      </c>
      <c r="G9" s="25"/>
    </row>
    <row r="10" spans="1:10">
      <c r="A10" s="4">
        <v>43259</v>
      </c>
      <c r="B10" t="s">
        <v>34</v>
      </c>
      <c r="C10" s="6" t="s">
        <v>24</v>
      </c>
      <c r="D10" s="7" t="s">
        <v>37</v>
      </c>
      <c r="E10" s="8">
        <v>900</v>
      </c>
      <c r="F10" s="24">
        <v>9883</v>
      </c>
      <c r="G10" s="25"/>
    </row>
    <row r="11" spans="1:10">
      <c r="A11" s="4">
        <v>43260</v>
      </c>
      <c r="B11" t="s">
        <v>38</v>
      </c>
      <c r="C11" s="6" t="s">
        <v>20</v>
      </c>
      <c r="D11" s="7" t="s">
        <v>41</v>
      </c>
      <c r="E11" s="8">
        <v>2799.96</v>
      </c>
      <c r="F11" s="24">
        <v>9884</v>
      </c>
      <c r="G11" s="25"/>
    </row>
    <row r="12" spans="1:10">
      <c r="A12" s="4">
        <v>43261</v>
      </c>
      <c r="B12" t="s">
        <v>42</v>
      </c>
      <c r="C12" s="6" t="s">
        <v>10</v>
      </c>
      <c r="D12" s="7" t="s">
        <v>45</v>
      </c>
      <c r="E12" s="8">
        <v>1499.94</v>
      </c>
      <c r="F12" s="24">
        <v>9885</v>
      </c>
      <c r="G12" s="25"/>
    </row>
    <row r="13" spans="1:10">
      <c r="A13" s="4">
        <v>43262</v>
      </c>
      <c r="B13" t="s">
        <v>46</v>
      </c>
      <c r="C13" s="6" t="s">
        <v>10</v>
      </c>
      <c r="D13" s="7" t="s">
        <v>45</v>
      </c>
      <c r="E13" s="8">
        <v>1750</v>
      </c>
      <c r="F13" s="24">
        <v>9886</v>
      </c>
      <c r="G13" s="25"/>
    </row>
    <row r="14" spans="1:10">
      <c r="A14" s="4">
        <v>43263</v>
      </c>
      <c r="B14" t="s">
        <v>49</v>
      </c>
      <c r="C14" s="6" t="s">
        <v>20</v>
      </c>
      <c r="D14" s="7" t="s">
        <v>41</v>
      </c>
      <c r="E14" s="8">
        <v>2350</v>
      </c>
      <c r="F14" s="24">
        <v>9887</v>
      </c>
      <c r="G14" s="25"/>
    </row>
    <row r="15" spans="1:10">
      <c r="A15" s="4">
        <v>43264</v>
      </c>
      <c r="B15" t="s">
        <v>52</v>
      </c>
      <c r="C15" s="6" t="s">
        <v>24</v>
      </c>
      <c r="D15" s="7" t="s">
        <v>37</v>
      </c>
      <c r="E15" s="8">
        <v>2199.96</v>
      </c>
      <c r="F15" s="24">
        <v>9888</v>
      </c>
      <c r="G15" s="25"/>
    </row>
    <row r="16" spans="1:10">
      <c r="A16" s="4">
        <v>43265</v>
      </c>
      <c r="B16" t="s">
        <v>55</v>
      </c>
      <c r="C16" s="6" t="s">
        <v>28</v>
      </c>
      <c r="D16" s="7" t="s">
        <v>33</v>
      </c>
      <c r="E16" s="8">
        <v>2350</v>
      </c>
      <c r="F16" s="24">
        <v>9889</v>
      </c>
      <c r="G16" s="25"/>
    </row>
    <row r="17" spans="1:7">
      <c r="A17" s="4">
        <v>43266</v>
      </c>
      <c r="B17" t="s">
        <v>58</v>
      </c>
      <c r="C17" s="6" t="s">
        <v>28</v>
      </c>
      <c r="D17" s="7" t="s">
        <v>29</v>
      </c>
      <c r="E17" s="8">
        <v>2299.92</v>
      </c>
      <c r="F17" s="24">
        <v>9890</v>
      </c>
      <c r="G17" s="25"/>
    </row>
    <row r="18" spans="1:7">
      <c r="A18" s="4">
        <v>43267</v>
      </c>
      <c r="B18" t="s">
        <v>61</v>
      </c>
      <c r="C18" s="6" t="s">
        <v>24</v>
      </c>
      <c r="D18" s="7" t="s">
        <v>25</v>
      </c>
      <c r="E18" s="8">
        <v>1800</v>
      </c>
      <c r="F18" s="24">
        <v>9891</v>
      </c>
      <c r="G18" s="25"/>
    </row>
    <row r="19" spans="1:7">
      <c r="A19" s="4">
        <v>43268</v>
      </c>
      <c r="B19" t="s">
        <v>64</v>
      </c>
      <c r="C19" s="6" t="s">
        <v>20</v>
      </c>
      <c r="D19" s="7" t="s">
        <v>21</v>
      </c>
      <c r="E19" s="8">
        <v>900</v>
      </c>
      <c r="F19" s="24">
        <v>9892</v>
      </c>
      <c r="G19" s="25"/>
    </row>
    <row r="20" spans="1:7">
      <c r="A20" s="4">
        <v>43269</v>
      </c>
      <c r="B20" t="s">
        <v>67</v>
      </c>
      <c r="C20" s="6" t="s">
        <v>10</v>
      </c>
      <c r="D20" s="7" t="s">
        <v>17</v>
      </c>
      <c r="E20" s="8">
        <v>2800</v>
      </c>
      <c r="F20" s="24">
        <v>9893</v>
      </c>
      <c r="G20" s="25"/>
    </row>
    <row r="21" spans="1:7">
      <c r="A21" s="4">
        <v>43270</v>
      </c>
      <c r="B21" t="s">
        <v>70</v>
      </c>
      <c r="C21" s="6" t="s">
        <v>10</v>
      </c>
      <c r="D21" s="7" t="s">
        <v>14</v>
      </c>
      <c r="E21" s="8">
        <v>1500</v>
      </c>
      <c r="F21" s="24">
        <v>9894</v>
      </c>
      <c r="G21" s="25"/>
    </row>
    <row r="22" spans="1:7">
      <c r="A22" s="4">
        <v>43271</v>
      </c>
      <c r="B22" t="s">
        <v>73</v>
      </c>
      <c r="C22" s="6" t="s">
        <v>10</v>
      </c>
      <c r="D22" s="7" t="s">
        <v>11</v>
      </c>
      <c r="E22" s="8">
        <v>1749.9999999999991</v>
      </c>
      <c r="F22" s="24">
        <v>9895</v>
      </c>
      <c r="G22" s="25"/>
    </row>
    <row r="23" spans="1:7">
      <c r="A23" s="4">
        <v>43272</v>
      </c>
      <c r="B23" t="s">
        <v>76</v>
      </c>
      <c r="C23" s="6" t="s">
        <v>20</v>
      </c>
      <c r="D23" s="7" t="s">
        <v>41</v>
      </c>
      <c r="E23" s="8">
        <v>2499.96</v>
      </c>
      <c r="F23" s="24">
        <v>9896</v>
      </c>
      <c r="G23" s="25"/>
    </row>
    <row r="24" spans="1:7">
      <c r="A24" s="4">
        <v>43273</v>
      </c>
      <c r="B24" t="s">
        <v>79</v>
      </c>
      <c r="C24" s="6" t="s">
        <v>24</v>
      </c>
      <c r="D24" s="7" t="s">
        <v>37</v>
      </c>
      <c r="E24" s="8">
        <v>2199.96</v>
      </c>
      <c r="F24" s="24">
        <v>9897</v>
      </c>
      <c r="G24" s="25"/>
    </row>
    <row r="25" spans="1:7">
      <c r="A25" s="4">
        <v>43274</v>
      </c>
      <c r="B25" t="s">
        <v>82</v>
      </c>
      <c r="C25" s="6" t="s">
        <v>28</v>
      </c>
      <c r="D25" s="7" t="s">
        <v>33</v>
      </c>
      <c r="E25" s="8">
        <v>2349.9699999999998</v>
      </c>
      <c r="F25" s="24">
        <v>9898</v>
      </c>
      <c r="G25" s="25"/>
    </row>
    <row r="26" spans="1:7">
      <c r="A26" s="4">
        <v>43275</v>
      </c>
      <c r="B26" t="s">
        <v>85</v>
      </c>
      <c r="C26" s="6" t="s">
        <v>28</v>
      </c>
      <c r="D26" s="7" t="s">
        <v>29</v>
      </c>
      <c r="E26" s="8">
        <v>2300</v>
      </c>
      <c r="F26" s="24">
        <v>9899</v>
      </c>
      <c r="G26" s="25"/>
    </row>
    <row r="27" spans="1:7">
      <c r="A27" s="4">
        <v>43276</v>
      </c>
      <c r="B27" t="s">
        <v>88</v>
      </c>
      <c r="C27" s="6" t="s">
        <v>24</v>
      </c>
      <c r="D27" s="7" t="s">
        <v>25</v>
      </c>
      <c r="E27" s="8">
        <v>1799.98</v>
      </c>
      <c r="F27" s="24">
        <v>9900</v>
      </c>
      <c r="G27" s="25"/>
    </row>
    <row r="28" spans="1:7">
      <c r="A28" s="4">
        <v>43277</v>
      </c>
      <c r="B28" t="s">
        <v>91</v>
      </c>
      <c r="C28" s="6" t="s">
        <v>28</v>
      </c>
      <c r="D28" s="7" t="s">
        <v>33</v>
      </c>
      <c r="E28" s="8">
        <v>900</v>
      </c>
      <c r="F28" s="24">
        <v>9901</v>
      </c>
      <c r="G28" s="25"/>
    </row>
    <row r="29" spans="1:7">
      <c r="A29" s="4">
        <v>43278</v>
      </c>
      <c r="B29" t="s">
        <v>94</v>
      </c>
      <c r="C29" s="6" t="s">
        <v>24</v>
      </c>
      <c r="D29" s="7" t="s">
        <v>37</v>
      </c>
      <c r="E29" s="8">
        <v>2800</v>
      </c>
      <c r="F29" s="24">
        <v>9902</v>
      </c>
      <c r="G29" s="25"/>
    </row>
    <row r="30" spans="1:7">
      <c r="A30" s="4">
        <v>43279</v>
      </c>
      <c r="B30" t="s">
        <v>97</v>
      </c>
      <c r="C30" s="6" t="s">
        <v>20</v>
      </c>
      <c r="D30" s="7" t="s">
        <v>41</v>
      </c>
      <c r="E30" s="8">
        <v>1500</v>
      </c>
      <c r="F30" s="24">
        <v>9903</v>
      </c>
      <c r="G30" s="25"/>
    </row>
    <row r="31" spans="1:7">
      <c r="A31" s="4">
        <v>43280</v>
      </c>
      <c r="B31" t="s">
        <v>100</v>
      </c>
      <c r="C31" s="6" t="s">
        <v>10</v>
      </c>
      <c r="D31" s="7" t="s">
        <v>45</v>
      </c>
      <c r="E31" s="8">
        <v>1750</v>
      </c>
      <c r="F31" s="24">
        <v>9904</v>
      </c>
      <c r="G31" s="25"/>
    </row>
    <row r="32" spans="1:7">
      <c r="A32" s="4">
        <v>43281</v>
      </c>
      <c r="B32" t="s">
        <v>103</v>
      </c>
      <c r="C32" s="6" t="s">
        <v>28</v>
      </c>
      <c r="D32" s="7" t="s">
        <v>29</v>
      </c>
      <c r="E32" s="8">
        <v>2500</v>
      </c>
      <c r="F32" s="24">
        <v>9905</v>
      </c>
      <c r="G32" s="25"/>
    </row>
    <row r="33" spans="3:7">
      <c r="C33" s="9"/>
      <c r="D33" s="7"/>
      <c r="E33" s="10"/>
      <c r="F33" s="10"/>
      <c r="G33" s="10"/>
    </row>
  </sheetData>
  <mergeCells count="1">
    <mergeCell ref="A1:G1"/>
  </mergeCells>
  <dataValidations count="2">
    <dataValidation type="list" showInputMessage="1" showErrorMessage="1" sqref="J2" xr:uid="{4FD84F85-D6EF-4612-BB5D-6372EA59980C}">
      <formula1>$B$2:$E$2</formula1>
    </dataValidation>
    <dataValidation type="list" allowBlank="1" showInputMessage="1" showErrorMessage="1" sqref="I3" xr:uid="{5DB782DA-37BA-4211-A643-F929A942CA0B}">
      <formula1>$F$3:$F$32</formula1>
    </dataValidation>
  </dataValidation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1CDEB-03BC-4D27-B42B-CB443FD08CEB}">
  <dimension ref="A1:G6"/>
  <sheetViews>
    <sheetView workbookViewId="0">
      <selection sqref="A1:G7"/>
    </sheetView>
  </sheetViews>
  <sheetFormatPr defaultRowHeight="15"/>
  <cols>
    <col min="1" max="1" width="10.7109375" customWidth="1"/>
    <col min="2" max="2" width="15" customWidth="1"/>
    <col min="3" max="3" width="13" customWidth="1"/>
    <col min="4" max="4" width="13.140625" customWidth="1"/>
    <col min="5" max="5" width="13" customWidth="1"/>
    <col min="6" max="6" width="13.140625" customWidth="1"/>
    <col min="7" max="7" width="15.140625" customWidth="1"/>
  </cols>
  <sheetData>
    <row r="1" spans="1:7" ht="33">
      <c r="A1" s="35" t="s">
        <v>0</v>
      </c>
      <c r="B1" s="35"/>
      <c r="C1" s="35"/>
      <c r="D1" s="35"/>
      <c r="E1" s="35"/>
      <c r="F1" s="35"/>
      <c r="G1" s="35"/>
    </row>
    <row r="2" spans="1:7">
      <c r="A2" s="37"/>
      <c r="B2" s="37"/>
      <c r="C2" s="1" t="s">
        <v>151</v>
      </c>
      <c r="D2" s="1" t="s">
        <v>152</v>
      </c>
      <c r="E2" s="1" t="s">
        <v>153</v>
      </c>
      <c r="F2" s="1" t="s">
        <v>154</v>
      </c>
      <c r="G2" s="1" t="s">
        <v>143</v>
      </c>
    </row>
    <row r="3" spans="1:7">
      <c r="A3" s="38" t="s">
        <v>155</v>
      </c>
      <c r="B3" s="26" t="s">
        <v>156</v>
      </c>
      <c r="C3" s="27">
        <v>150000</v>
      </c>
      <c r="D3" s="27">
        <v>165000</v>
      </c>
      <c r="E3" s="27">
        <v>172000</v>
      </c>
      <c r="F3" s="27">
        <v>210000</v>
      </c>
      <c r="G3" s="28">
        <f>SUM(C3:F3)</f>
        <v>697000</v>
      </c>
    </row>
    <row r="4" spans="1:7">
      <c r="A4" s="38"/>
      <c r="B4" s="26" t="s">
        <v>157</v>
      </c>
      <c r="C4" s="27">
        <v>35000</v>
      </c>
      <c r="D4" s="27">
        <v>42000</v>
      </c>
      <c r="E4" s="27">
        <v>25000</v>
      </c>
      <c r="F4" s="27">
        <v>43275</v>
      </c>
      <c r="G4" s="29">
        <f>SUM(C4:F4)</f>
        <v>145275</v>
      </c>
    </row>
    <row r="5" spans="1:7">
      <c r="A5" s="38"/>
      <c r="B5" s="26" t="s">
        <v>158</v>
      </c>
      <c r="C5" s="27">
        <v>14320</v>
      </c>
      <c r="D5" s="27">
        <v>12743</v>
      </c>
      <c r="E5" s="27">
        <v>12745</v>
      </c>
      <c r="F5" s="27">
        <v>9321</v>
      </c>
      <c r="G5" s="28">
        <f>SUM(G3:G4)</f>
        <v>842275</v>
      </c>
    </row>
    <row r="6" spans="1:7">
      <c r="B6" s="30" t="s">
        <v>143</v>
      </c>
      <c r="C6" s="28">
        <f>SUM(C3:C5)</f>
        <v>199320</v>
      </c>
      <c r="D6" s="28">
        <f t="shared" ref="D6:F6" si="0">SUM(D3:D5)</f>
        <v>219743</v>
      </c>
      <c r="E6" s="28">
        <f t="shared" si="0"/>
        <v>209745</v>
      </c>
      <c r="F6" s="28">
        <f t="shared" si="0"/>
        <v>262596</v>
      </c>
    </row>
  </sheetData>
  <mergeCells count="3">
    <mergeCell ref="A1:G1"/>
    <mergeCell ref="A2:B2"/>
    <mergeCell ref="A3:A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E4552-306F-4FE6-B9BA-CCD95F9D738B}">
  <dimension ref="A1:G6"/>
  <sheetViews>
    <sheetView workbookViewId="0">
      <selection sqref="A1:G7"/>
    </sheetView>
  </sheetViews>
  <sheetFormatPr defaultRowHeight="15"/>
  <cols>
    <col min="1" max="1" width="10.7109375" customWidth="1"/>
    <col min="2" max="2" width="15" customWidth="1"/>
    <col min="3" max="3" width="13" customWidth="1"/>
    <col min="4" max="4" width="13.140625" customWidth="1"/>
    <col min="5" max="5" width="13" customWidth="1"/>
    <col min="6" max="6" width="13.140625" customWidth="1"/>
    <col min="7" max="7" width="15.140625" customWidth="1"/>
  </cols>
  <sheetData>
    <row r="1" spans="1:7" ht="33">
      <c r="A1" s="35" t="s">
        <v>159</v>
      </c>
      <c r="B1" s="35"/>
      <c r="C1" s="35"/>
      <c r="D1" s="35"/>
      <c r="E1" s="35"/>
      <c r="F1" s="35"/>
      <c r="G1" s="35"/>
    </row>
    <row r="2" spans="1:7">
      <c r="A2" s="37"/>
      <c r="B2" s="37"/>
      <c r="C2" s="1" t="s">
        <v>151</v>
      </c>
      <c r="D2" s="1" t="s">
        <v>152</v>
      </c>
      <c r="E2" s="1" t="s">
        <v>153</v>
      </c>
      <c r="F2" s="1" t="s">
        <v>154</v>
      </c>
      <c r="G2" s="1" t="s">
        <v>143</v>
      </c>
    </row>
    <row r="3" spans="1:7">
      <c r="A3" s="38" t="s">
        <v>155</v>
      </c>
      <c r="B3" s="26" t="s">
        <v>156</v>
      </c>
      <c r="C3" s="27">
        <v>165000</v>
      </c>
      <c r="D3" s="27">
        <v>143000</v>
      </c>
      <c r="E3" s="27">
        <v>183000</v>
      </c>
      <c r="F3" s="27">
        <v>197000</v>
      </c>
      <c r="G3" s="28">
        <f>SUM(C3:F3)</f>
        <v>688000</v>
      </c>
    </row>
    <row r="4" spans="1:7">
      <c r="A4" s="38"/>
      <c r="B4" s="26" t="s">
        <v>157</v>
      </c>
      <c r="C4" s="27">
        <v>45000</v>
      </c>
      <c r="D4" s="27">
        <v>47500</v>
      </c>
      <c r="E4" s="27">
        <v>28000</v>
      </c>
      <c r="F4" s="27">
        <v>49275</v>
      </c>
      <c r="G4" s="28">
        <f>SUM(C4:F4)</f>
        <v>169775</v>
      </c>
    </row>
    <row r="5" spans="1:7">
      <c r="A5" s="38"/>
      <c r="B5" s="26" t="s">
        <v>158</v>
      </c>
      <c r="C5" s="27">
        <v>17320</v>
      </c>
      <c r="D5" s="27">
        <v>16743</v>
      </c>
      <c r="E5" s="27">
        <v>18745</v>
      </c>
      <c r="F5" s="27">
        <v>12321</v>
      </c>
      <c r="G5" s="28">
        <f>SUM(G3:G4)</f>
        <v>857775</v>
      </c>
    </row>
    <row r="6" spans="1:7">
      <c r="B6" s="30" t="s">
        <v>143</v>
      </c>
      <c r="C6" s="28">
        <f>SUM(C3:C5)</f>
        <v>227320</v>
      </c>
      <c r="D6" s="28"/>
      <c r="E6" s="28"/>
      <c r="F6" s="28"/>
      <c r="G6" s="27"/>
    </row>
  </sheetData>
  <mergeCells count="3">
    <mergeCell ref="A1:G1"/>
    <mergeCell ref="A2:B2"/>
    <mergeCell ref="A3:A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B9351-FB71-471C-82A8-34BB58C654C3}">
  <dimension ref="A1:G6"/>
  <sheetViews>
    <sheetView workbookViewId="0">
      <selection sqref="A1:G7"/>
    </sheetView>
  </sheetViews>
  <sheetFormatPr defaultRowHeight="15"/>
  <cols>
    <col min="1" max="1" width="10.7109375" customWidth="1"/>
    <col min="2" max="2" width="15" customWidth="1"/>
    <col min="3" max="3" width="13" customWidth="1"/>
    <col min="4" max="4" width="13.140625" customWidth="1"/>
    <col min="5" max="5" width="13" customWidth="1"/>
    <col min="6" max="6" width="13.140625" customWidth="1"/>
    <col min="7" max="7" width="15.140625" customWidth="1"/>
  </cols>
  <sheetData>
    <row r="1" spans="1:7" ht="33">
      <c r="A1" s="35" t="s">
        <v>160</v>
      </c>
      <c r="B1" s="35"/>
      <c r="C1" s="35"/>
      <c r="D1" s="35"/>
      <c r="E1" s="35"/>
      <c r="F1" s="35"/>
      <c r="G1" s="35"/>
    </row>
    <row r="2" spans="1:7">
      <c r="A2" s="37"/>
      <c r="B2" s="37"/>
      <c r="C2" s="1" t="s">
        <v>151</v>
      </c>
      <c r="D2" s="1" t="s">
        <v>152</v>
      </c>
      <c r="E2" s="1" t="s">
        <v>153</v>
      </c>
      <c r="F2" s="1" t="s">
        <v>154</v>
      </c>
      <c r="G2" s="1" t="s">
        <v>143</v>
      </c>
    </row>
    <row r="3" spans="1:7">
      <c r="A3" s="38" t="s">
        <v>155</v>
      </c>
      <c r="B3" s="26" t="s">
        <v>156</v>
      </c>
      <c r="C3" s="27">
        <v>265000</v>
      </c>
      <c r="D3" s="27">
        <v>243000</v>
      </c>
      <c r="E3" s="27">
        <v>283000</v>
      </c>
      <c r="F3" s="27">
        <v>297000</v>
      </c>
      <c r="G3" s="28">
        <f>SUM(C3:F3)</f>
        <v>1088000</v>
      </c>
    </row>
    <row r="4" spans="1:7">
      <c r="A4" s="38"/>
      <c r="B4" s="26" t="s">
        <v>157</v>
      </c>
      <c r="C4" s="27">
        <v>55000</v>
      </c>
      <c r="D4" s="27">
        <v>57500</v>
      </c>
      <c r="E4" s="27">
        <v>38000</v>
      </c>
      <c r="F4" s="27">
        <v>59275</v>
      </c>
      <c r="G4" s="28">
        <f>SUM(C4:F4)</f>
        <v>209775</v>
      </c>
    </row>
    <row r="5" spans="1:7">
      <c r="A5" s="38"/>
      <c r="B5" s="26" t="s">
        <v>158</v>
      </c>
      <c r="C5" s="27">
        <v>27320</v>
      </c>
      <c r="D5" s="27">
        <v>26743</v>
      </c>
      <c r="E5" s="27">
        <v>28745</v>
      </c>
      <c r="F5" s="27">
        <v>22321</v>
      </c>
      <c r="G5" s="28">
        <f>SUM(G3:G4)</f>
        <v>1297775</v>
      </c>
    </row>
    <row r="6" spans="1:7">
      <c r="B6" s="30" t="s">
        <v>143</v>
      </c>
      <c r="C6" s="28">
        <f>SUM(C3:C5)</f>
        <v>347320</v>
      </c>
      <c r="D6" s="28">
        <f t="shared" ref="D6:F6" si="0">SUM(D3:D5)</f>
        <v>327243</v>
      </c>
      <c r="E6" s="28">
        <f t="shared" si="0"/>
        <v>349745</v>
      </c>
      <c r="F6" s="28">
        <f t="shared" si="0"/>
        <v>378596</v>
      </c>
    </row>
  </sheetData>
  <mergeCells count="3">
    <mergeCell ref="A1:G1"/>
    <mergeCell ref="A2:B2"/>
    <mergeCell ref="A3:A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14</vt:i4>
      </vt:variant>
    </vt:vector>
  </HeadingPairs>
  <TitlesOfParts>
    <vt:vector size="14" baseType="lpstr">
      <vt:lpstr>Função DIATRABALHO</vt:lpstr>
      <vt:lpstr>Função DIA.DA.SEMANA</vt:lpstr>
      <vt:lpstr>EXERCICIO</vt:lpstr>
      <vt:lpstr>CORRESP</vt:lpstr>
      <vt:lpstr>INDICE</vt:lpstr>
      <vt:lpstr>INDICE COM CORRESP</vt:lpstr>
      <vt:lpstr>SALVADOR</vt:lpstr>
      <vt:lpstr>FORTALEZA</vt:lpstr>
      <vt:lpstr>RIO_DE_JANEIRO</vt:lpstr>
      <vt:lpstr>Função INDIRETO</vt:lpstr>
      <vt:lpstr>DADOS</vt:lpstr>
      <vt:lpstr>Criando Lista de Dados</vt:lpstr>
      <vt:lpstr>Função INDIRETO Lista de Dados</vt:lpstr>
      <vt:lpstr>Funções MUDAR e SUBSTITUIR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CLOVIS SEGANTIM</dc:creator>
  <cp:lastModifiedBy>CLOVIS SEGANTIM</cp:lastModifiedBy>
  <dcterms:created xsi:type="dcterms:W3CDTF">2025-11-12T19:13:06Z</dcterms:created>
  <dcterms:modified xsi:type="dcterms:W3CDTF">2025-11-26T19:32:21Z</dcterms:modified>
</cp:coreProperties>
</file>