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13_ncr:1_{48BC5306-ED04-4DFE-B3A4-F5E88E2C0EF0}" xr6:coauthVersionLast="47" xr6:coauthVersionMax="47" xr10:uidLastSave="{00000000-0000-0000-0000-000000000000}"/>
  <bookViews>
    <workbookView xWindow="-120" yWindow="-120" windowWidth="29040" windowHeight="15840" activeTab="1" xr2:uid="{D422663A-E9BC-4D00-A28C-F63B8C2FE5B2}"/>
  </bookViews>
  <sheets>
    <sheet name="DESLOC" sheetId="4" r:id="rId1"/>
    <sheet name="Planilha5" sheetId="5" r:id="rId2"/>
    <sheet name="TABELA PAGAMENTO" sheetId="1" r:id="rId3"/>
    <sheet name="DADOS" sheetId="2" r:id="rId4"/>
  </sheets>
  <definedNames>
    <definedName name="ALUNOS">DADOS!$A$2:$C$7</definedName>
    <definedName name="CURSOS">DADOS!$E$2:$F$7</definedName>
    <definedName name="DESCONTO">DADOS!$H$2:$J$7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G2" i="5" s="1"/>
  <c r="D2" i="5"/>
  <c r="H3" i="4"/>
  <c r="J3" i="4"/>
  <c r="F10" i="1" l="1"/>
  <c r="G10" i="1" s="1"/>
  <c r="C10" i="1"/>
  <c r="D10" i="1" s="1"/>
  <c r="B10" i="1"/>
  <c r="H3" i="1"/>
  <c r="G3" i="1"/>
  <c r="F3" i="1"/>
  <c r="C3" i="1"/>
  <c r="D3" i="1" s="1"/>
  <c r="B3" i="1"/>
</calcChain>
</file>

<file path=xl/sharedStrings.xml><?xml version="1.0" encoding="utf-8"?>
<sst xmlns="http://schemas.openxmlformats.org/spreadsheetml/2006/main" count="150" uniqueCount="87">
  <si>
    <t>ALUNO</t>
  </si>
  <si>
    <t>CURSO</t>
  </si>
  <si>
    <t>VALOR</t>
  </si>
  <si>
    <t>DATA PAGAMENTO</t>
  </si>
  <si>
    <t>DIA</t>
  </si>
  <si>
    <t>DESCONTO</t>
  </si>
  <si>
    <t>VALOR A PAGAR</t>
  </si>
  <si>
    <t>CLOVIS</t>
  </si>
  <si>
    <t>JOSÉ</t>
  </si>
  <si>
    <t>MARIA</t>
  </si>
  <si>
    <t>PEDRO</t>
  </si>
  <si>
    <t>SILVIA</t>
  </si>
  <si>
    <t>RODRIGO</t>
  </si>
  <si>
    <t>ALUNOS</t>
  </si>
  <si>
    <t>CURSOS</t>
  </si>
  <si>
    <t>NÍVEL I</t>
  </si>
  <si>
    <t>NÍVEL II</t>
  </si>
  <si>
    <t>NÍVEL III</t>
  </si>
  <si>
    <t>NÍVEL IV</t>
  </si>
  <si>
    <t>CÓDIGO ALUNO</t>
  </si>
  <si>
    <t>Hotel Smart Salvador</t>
  </si>
  <si>
    <t>Reserva</t>
  </si>
  <si>
    <t>Nome do Pax</t>
  </si>
  <si>
    <t>Estado</t>
  </si>
  <si>
    <t>Cidade</t>
  </si>
  <si>
    <t>Valor Total</t>
  </si>
  <si>
    <t>ReservaID</t>
  </si>
  <si>
    <t>Total 5 últimas Reservas</t>
  </si>
  <si>
    <t>Cristiano Aparecido</t>
  </si>
  <si>
    <t>SP</t>
  </si>
  <si>
    <t>São Paulo</t>
  </si>
  <si>
    <t>Ronaldo Lima</t>
  </si>
  <si>
    <t>Guarulhos</t>
  </si>
  <si>
    <t>Juliana Amaral</t>
  </si>
  <si>
    <t>Campinas</t>
  </si>
  <si>
    <t>Rafael De Sousa</t>
  </si>
  <si>
    <t>RJ</t>
  </si>
  <si>
    <t>Rio de Janeiro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</si>
  <si>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</si>
  <si>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</si>
  <si>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</si>
  <si>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</si>
  <si>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</si>
  <si>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</si>
  <si>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</si>
  <si>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</si>
  <si>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</si>
  <si>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</si>
  <si>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</si>
  <si>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</si>
  <si>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</si>
  <si>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José dos Campos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</si>
  <si>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</si>
  <si>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</si>
  <si>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</si>
  <si>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</si>
  <si>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</si>
  <si>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</si>
  <si>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</si>
  <si>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</si>
  <si>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</si>
  <si>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</si>
  <si>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</si>
  <si>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</si>
  <si>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</si>
  <si>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</si>
  <si>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</si>
  <si>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</si>
  <si>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</si>
  <si>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</si>
  <si>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</si>
  <si>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</si>
  <si>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GASOLINA COMUM</t>
  </si>
  <si>
    <t>GASOLIN ADITIVADA</t>
  </si>
  <si>
    <t>ALCOOL</t>
  </si>
  <si>
    <t>DIESSEL</t>
  </si>
  <si>
    <t>TABELA DE COMBUSTÍVEL</t>
  </si>
  <si>
    <t>PLACA</t>
  </si>
  <si>
    <t>COMBUSTIVEL</t>
  </si>
  <si>
    <t>DXY6363</t>
  </si>
  <si>
    <t>FORMA DE PAGAMENTO</t>
  </si>
  <si>
    <t>A VISTA</t>
  </si>
  <si>
    <t>20 DIAS</t>
  </si>
  <si>
    <t>21 DIAS</t>
  </si>
  <si>
    <t>DESCONTO / ACRESCIMO</t>
  </si>
  <si>
    <t>QTD.LITROS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</si>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</sst>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71" formatCode="_-&quot;R$&quot;\ * #,##0.0000_-;\-&quot;R$&quot;\ * #,##0.0000_-;_-&quot;R$&quot;\ * &quot;-&quot;??_-;_-@_-"/>
    <numFmt numFmtId="172" formatCode="0.00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7E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17" xfId="1" applyFont="1" applyBorder="1"/>
    <xf numFmtId="44" fontId="0" fillId="0" borderId="18" xfId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21" xfId="0" applyNumberFormat="1" applyBorder="1"/>
    <xf numFmtId="10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10" xfId="0" applyFont="1" applyBorder="1" applyAlignment="1">
      <alignment horizontal="center"/>
    </xf>
    <xf numFmtId="44" fontId="5" fillId="0" borderId="10" xfId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4" fontId="5" fillId="0" borderId="10" xfId="0" applyNumberFormat="1" applyFont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10" fontId="5" fillId="0" borderId="10" xfId="2" applyNumberFormat="1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indent="1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1" fontId="0" fillId="0" borderId="0" xfId="0" applyNumberFormat="1" applyAlignment="1">
      <alignment horizontal="center"/>
    </xf>
    <xf numFmtId="44" fontId="8" fillId="6" borderId="28" xfId="0" applyNumberFormat="1" applyFont="1" applyFill="1" applyBorder="1" applyAlignment="1">
      <alignment horizontal="center"/>
    </xf>
    <xf numFmtId="0" fontId="0" fillId="3" borderId="0" xfId="0" applyFont="1" applyFill="1"/>
    <xf numFmtId="171" fontId="0" fillId="0" borderId="1" xfId="1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4" xfId="0" applyFont="1" applyBorder="1"/>
    <xf numFmtId="171" fontId="5" fillId="0" borderId="5" xfId="1" applyNumberFormat="1" applyFont="1" applyBorder="1"/>
    <xf numFmtId="0" fontId="5" fillId="0" borderId="0" xfId="0" applyFont="1"/>
    <xf numFmtId="0" fontId="5" fillId="0" borderId="6" xfId="0" applyFont="1" applyBorder="1"/>
    <xf numFmtId="171" fontId="5" fillId="0" borderId="7" xfId="1" applyNumberFormat="1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3" fillId="3" borderId="24" xfId="1" applyFont="1" applyFill="1" applyBorder="1" applyAlignment="1">
      <alignment horizontal="center"/>
    </xf>
    <xf numFmtId="44" fontId="3" fillId="3" borderId="25" xfId="1" applyFont="1" applyFill="1" applyBorder="1" applyAlignment="1">
      <alignment horizontal="center"/>
    </xf>
    <xf numFmtId="44" fontId="3" fillId="3" borderId="26" xfId="1" applyFont="1" applyFill="1" applyBorder="1" applyAlignment="1">
      <alignment horizontal="center"/>
    </xf>
    <xf numFmtId="0" fontId="5" fillId="0" borderId="12" xfId="0" applyFont="1" applyBorder="1"/>
    <xf numFmtId="10" fontId="0" fillId="0" borderId="3" xfId="2" applyNumberFormat="1" applyFont="1" applyBorder="1"/>
    <xf numFmtId="10" fontId="0" fillId="0" borderId="5" xfId="2" applyNumberFormat="1" applyFont="1" applyBorder="1"/>
    <xf numFmtId="0" fontId="5" fillId="0" borderId="13" xfId="0" applyFont="1" applyBorder="1"/>
    <xf numFmtId="9" fontId="0" fillId="0" borderId="1" xfId="2" applyFon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4" fillId="3" borderId="0" xfId="0" applyFont="1" applyFill="1"/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C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C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</xdr:row>
      <xdr:rowOff>47625</xdr:rowOff>
    </xdr:from>
    <xdr:to>
      <xdr:col>6</xdr:col>
      <xdr:colOff>1362075</xdr:colOff>
      <xdr:row>28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4C56141-EE68-5CCB-ACC0-4392146078C1}"/>
            </a:ext>
          </a:extLst>
        </xdr:cNvPr>
        <xdr:cNvSpPr txBox="1"/>
      </xdr:nvSpPr>
      <xdr:spPr>
        <a:xfrm>
          <a:off x="771525" y="1962150"/>
          <a:ext cx="9124950" cy="371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03) No Auto Posto Enche o Tanque, cobram-se os seguintes preços de combustíveis com prazo de </a:t>
          </a:r>
        </a:p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dias: gasolina comum = R$ 2,992; álcool = R$ 2,1095; diesel = R$ 2,283; gasolina aditivada = R$ 3,054. </a:t>
          </a:r>
        </a:p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pagamentos à vista têm-se um desconto de 5,3% </a:t>
          </a:r>
        </a:p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para cheques pré-datados acima de 21 dias, cobra-se um acréscimo de 8,9%. </a:t>
          </a:r>
        </a:p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Monte uma planilha para exibir o preço dos combustíveis à vista e à prazo.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28575</xdr:colOff>
      <xdr:row>17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D451E35-084F-4FA1-AEDD-44BA6279FCD6}"/>
            </a:ext>
          </a:extLst>
        </xdr:cNvPr>
        <xdr:cNvSpPr txBox="1"/>
      </xdr:nvSpPr>
      <xdr:spPr>
        <a:xfrm>
          <a:off x="0" y="2066925"/>
          <a:ext cx="661987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02) A escola de Idiomas cobra as seguintes mensalidades dos alunos: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Nível I = R$ 51,50;     Nível II = R$ 65,00;    Nível III = R$ 80,00;   Nível IV = R$ 100,00.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os alunos que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pagam as mensalidades até o Dia 1º de cada mês, tem um desconto de 15%,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os que pagam até dia 5, desconto de 10% e,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os que pagam até o dia 10 de cada mês, desconto de 3,89%. </a:t>
          </a: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Monte uma planilha para saber o valor do desconto e valor final de cada mensalidade.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A6B-8DAB-4F2D-B483-E014405E75FF}">
  <dimension ref="A1:J34"/>
  <sheetViews>
    <sheetView zoomScale="160" zoomScaleNormal="160" workbookViewId="0">
      <selection activeCell="H3" sqref="H3"/>
    </sheetView>
  </sheetViews>
  <sheetFormatPr defaultRowHeight="15"/>
  <cols>
    <col min="1" max="1" width="12.7109375" customWidth="1"/>
    <col min="2" max="2" width="20.28515625" bestFit="1" customWidth="1"/>
    <col min="3" max="3" width="6.85546875" bestFit="1" customWidth="1"/>
    <col min="4" max="4" width="20" bestFit="1" customWidth="1"/>
    <col min="5" max="5" width="12.7109375" bestFit="1" customWidth="1"/>
    <col min="6" max="6" width="14.42578125" customWidth="1"/>
    <col min="7" max="7" width="3.7109375" customWidth="1"/>
    <col min="8" max="8" width="26.28515625" bestFit="1" customWidth="1"/>
    <col min="9" max="9" width="3.85546875" customWidth="1"/>
    <col min="10" max="10" width="47.28515625" customWidth="1"/>
  </cols>
  <sheetData>
    <row r="1" spans="1:10" ht="33">
      <c r="A1" s="44" t="s">
        <v>20</v>
      </c>
      <c r="B1" s="44"/>
      <c r="C1" s="44"/>
      <c r="D1" s="44"/>
      <c r="E1" s="44"/>
      <c r="F1" s="44"/>
    </row>
    <row r="2" spans="1:10">
      <c r="A2" s="45" t="s">
        <v>21</v>
      </c>
      <c r="B2" s="46" t="s">
        <v>22</v>
      </c>
      <c r="C2" s="47" t="s">
        <v>23</v>
      </c>
      <c r="D2" s="48" t="s">
        <v>24</v>
      </c>
      <c r="E2" s="47" t="s">
        <v>25</v>
      </c>
      <c r="F2" s="47" t="s">
        <v>26</v>
      </c>
      <c r="H2" s="45" t="s">
        <v>27</v>
      </c>
    </row>
    <row r="3" spans="1:10">
      <c r="A3" s="49">
        <v>43252</v>
      </c>
      <c r="B3" t="s">
        <v>28</v>
      </c>
      <c r="C3" s="3" t="s">
        <v>29</v>
      </c>
      <c r="D3" s="50" t="s">
        <v>30</v>
      </c>
      <c r="E3" s="51">
        <v>1499.96</v>
      </c>
      <c r="F3" s="52">
        <v>9876</v>
      </c>
      <c r="H3" s="53">
        <f ca="1">SUM(OFFSET(E2,COUNT(E:E)-5,,5))</f>
        <v>8749.98</v>
      </c>
      <c r="J3" s="54" t="str">
        <f ca="1">_xlfn.FORMULATEXT(H3)</f>
        <v>=SOMA(DESLOC(E2;CONT.NÚM(E:E)-5;;5))</v>
      </c>
    </row>
    <row r="4" spans="1:10">
      <c r="A4" s="49">
        <v>43253</v>
      </c>
      <c r="B4" t="s">
        <v>31</v>
      </c>
      <c r="C4" s="3" t="s">
        <v>29</v>
      </c>
      <c r="D4" s="50" t="s">
        <v>32</v>
      </c>
      <c r="E4" s="51">
        <v>1750</v>
      </c>
      <c r="F4" s="52">
        <v>9877</v>
      </c>
    </row>
    <row r="5" spans="1:10">
      <c r="A5" s="49">
        <v>43254</v>
      </c>
      <c r="B5" t="s">
        <v>33</v>
      </c>
      <c r="C5" s="3" t="s">
        <v>29</v>
      </c>
      <c r="D5" s="50" t="s">
        <v>34</v>
      </c>
      <c r="E5" s="51">
        <v>2499.98</v>
      </c>
      <c r="F5" s="52">
        <v>9878</v>
      </c>
    </row>
    <row r="6" spans="1:10">
      <c r="A6" s="49">
        <v>43255</v>
      </c>
      <c r="B6" t="s">
        <v>35</v>
      </c>
      <c r="C6" s="3" t="s">
        <v>36</v>
      </c>
      <c r="D6" s="50" t="s">
        <v>37</v>
      </c>
      <c r="E6" s="51">
        <v>2200</v>
      </c>
      <c r="F6" s="52">
        <v>9879</v>
      </c>
    </row>
    <row r="7" spans="1:10">
      <c r="A7" s="49">
        <v>43256</v>
      </c>
      <c r="B7" t="s">
        <v>38</v>
      </c>
      <c r="C7" s="3" t="s">
        <v>39</v>
      </c>
      <c r="D7" s="50" t="s">
        <v>40</v>
      </c>
      <c r="E7" s="51">
        <v>2350</v>
      </c>
      <c r="F7" s="52">
        <v>9880</v>
      </c>
    </row>
    <row r="8" spans="1:10">
      <c r="A8" s="49">
        <v>43257</v>
      </c>
      <c r="B8" t="s">
        <v>41</v>
      </c>
      <c r="C8" s="3" t="s">
        <v>42</v>
      </c>
      <c r="D8" s="50" t="s">
        <v>43</v>
      </c>
      <c r="E8" s="51">
        <v>2300</v>
      </c>
      <c r="F8" s="52">
        <v>9881</v>
      </c>
    </row>
    <row r="9" spans="1:10">
      <c r="A9" s="49">
        <v>43258</v>
      </c>
      <c r="B9" t="s">
        <v>44</v>
      </c>
      <c r="C9" s="3" t="s">
        <v>42</v>
      </c>
      <c r="D9" s="50" t="s">
        <v>45</v>
      </c>
      <c r="E9" s="51">
        <v>1800</v>
      </c>
      <c r="F9" s="52">
        <v>9882</v>
      </c>
    </row>
    <row r="10" spans="1:10">
      <c r="A10" s="49">
        <v>43259</v>
      </c>
      <c r="B10" t="s">
        <v>46</v>
      </c>
      <c r="C10" s="3" t="s">
        <v>39</v>
      </c>
      <c r="D10" s="50" t="s">
        <v>47</v>
      </c>
      <c r="E10" s="51">
        <v>900</v>
      </c>
      <c r="F10" s="52">
        <v>9883</v>
      </c>
    </row>
    <row r="11" spans="1:10">
      <c r="A11" s="49">
        <v>43260</v>
      </c>
      <c r="B11" t="s">
        <v>48</v>
      </c>
      <c r="C11" s="3" t="s">
        <v>36</v>
      </c>
      <c r="D11" s="50" t="s">
        <v>49</v>
      </c>
      <c r="E11" s="51">
        <v>2799.96</v>
      </c>
      <c r="F11" s="52">
        <v>9884</v>
      </c>
    </row>
    <row r="12" spans="1:10">
      <c r="A12" s="49">
        <v>43261</v>
      </c>
      <c r="B12" t="s">
        <v>50</v>
      </c>
      <c r="C12" s="3" t="s">
        <v>29</v>
      </c>
      <c r="D12" s="50" t="s">
        <v>51</v>
      </c>
      <c r="E12" s="51">
        <v>1499.94</v>
      </c>
      <c r="F12" s="52">
        <v>9885</v>
      </c>
    </row>
    <row r="13" spans="1:10">
      <c r="A13" s="49">
        <v>43262</v>
      </c>
      <c r="B13" t="s">
        <v>52</v>
      </c>
      <c r="C13" s="3" t="s">
        <v>29</v>
      </c>
      <c r="D13" s="50" t="s">
        <v>51</v>
      </c>
      <c r="E13" s="51">
        <v>1750</v>
      </c>
      <c r="F13" s="52">
        <v>9886</v>
      </c>
    </row>
    <row r="14" spans="1:10">
      <c r="A14" s="49">
        <v>43263</v>
      </c>
      <c r="B14" t="s">
        <v>53</v>
      </c>
      <c r="C14" s="3" t="s">
        <v>36</v>
      </c>
      <c r="D14" s="50" t="s">
        <v>49</v>
      </c>
      <c r="E14" s="51">
        <v>2350</v>
      </c>
      <c r="F14" s="52">
        <v>9887</v>
      </c>
    </row>
    <row r="15" spans="1:10">
      <c r="A15" s="49">
        <v>43264</v>
      </c>
      <c r="B15" t="s">
        <v>54</v>
      </c>
      <c r="C15" s="3" t="s">
        <v>39</v>
      </c>
      <c r="D15" s="50" t="s">
        <v>47</v>
      </c>
      <c r="E15" s="51">
        <v>2199.96</v>
      </c>
      <c r="F15" s="52">
        <v>9888</v>
      </c>
    </row>
    <row r="16" spans="1:10">
      <c r="A16" s="49">
        <v>43265</v>
      </c>
      <c r="B16" t="s">
        <v>55</v>
      </c>
      <c r="C16" s="3" t="s">
        <v>42</v>
      </c>
      <c r="D16" s="50" t="s">
        <v>45</v>
      </c>
      <c r="E16" s="51">
        <v>2350</v>
      </c>
      <c r="F16" s="52">
        <v>9889</v>
      </c>
    </row>
    <row r="17" spans="1:6">
      <c r="A17" s="49">
        <v>43266</v>
      </c>
      <c r="B17" t="s">
        <v>56</v>
      </c>
      <c r="C17" s="3" t="s">
        <v>42</v>
      </c>
      <c r="D17" s="50" t="s">
        <v>43</v>
      </c>
      <c r="E17" s="51">
        <v>2299.92</v>
      </c>
      <c r="F17" s="52">
        <v>9890</v>
      </c>
    </row>
    <row r="18" spans="1:6">
      <c r="A18" s="49">
        <v>43267</v>
      </c>
      <c r="B18" t="s">
        <v>57</v>
      </c>
      <c r="C18" s="3" t="s">
        <v>39</v>
      </c>
      <c r="D18" s="50" t="s">
        <v>40</v>
      </c>
      <c r="E18" s="51">
        <v>1800</v>
      </c>
      <c r="F18" s="52">
        <v>9891</v>
      </c>
    </row>
    <row r="19" spans="1:6">
      <c r="A19" s="49">
        <v>43268</v>
      </c>
      <c r="B19" t="s">
        <v>58</v>
      </c>
      <c r="C19" s="3" t="s">
        <v>36</v>
      </c>
      <c r="D19" s="50" t="s">
        <v>37</v>
      </c>
      <c r="E19" s="51">
        <v>900</v>
      </c>
      <c r="F19" s="52">
        <v>9892</v>
      </c>
    </row>
    <row r="20" spans="1:6">
      <c r="A20" s="49">
        <v>43269</v>
      </c>
      <c r="B20" t="s">
        <v>59</v>
      </c>
      <c r="C20" s="3" t="s">
        <v>29</v>
      </c>
      <c r="D20" s="50" t="s">
        <v>34</v>
      </c>
      <c r="E20" s="51">
        <v>2800</v>
      </c>
      <c r="F20" s="52">
        <v>9893</v>
      </c>
    </row>
    <row r="21" spans="1:6">
      <c r="A21" s="49">
        <v>43270</v>
      </c>
      <c r="B21" t="s">
        <v>60</v>
      </c>
      <c r="C21" s="3" t="s">
        <v>29</v>
      </c>
      <c r="D21" s="50" t="s">
        <v>32</v>
      </c>
      <c r="E21" s="51">
        <v>1500</v>
      </c>
      <c r="F21" s="52">
        <v>9894</v>
      </c>
    </row>
    <row r="22" spans="1:6">
      <c r="A22" s="49">
        <v>43271</v>
      </c>
      <c r="B22" t="s">
        <v>61</v>
      </c>
      <c r="C22" s="3" t="s">
        <v>29</v>
      </c>
      <c r="D22" s="50" t="s">
        <v>30</v>
      </c>
      <c r="E22" s="51">
        <v>1749.9999999999991</v>
      </c>
      <c r="F22" s="52">
        <v>9895</v>
      </c>
    </row>
    <row r="23" spans="1:6">
      <c r="A23" s="49">
        <v>43272</v>
      </c>
      <c r="B23" t="s">
        <v>62</v>
      </c>
      <c r="C23" s="3" t="s">
        <v>36</v>
      </c>
      <c r="D23" s="50" t="s">
        <v>49</v>
      </c>
      <c r="E23" s="51">
        <v>2499.96</v>
      </c>
      <c r="F23" s="52">
        <v>9896</v>
      </c>
    </row>
    <row r="24" spans="1:6">
      <c r="A24" s="49">
        <v>43273</v>
      </c>
      <c r="B24" t="s">
        <v>63</v>
      </c>
      <c r="C24" s="3" t="s">
        <v>39</v>
      </c>
      <c r="D24" s="50" t="s">
        <v>47</v>
      </c>
      <c r="E24" s="51">
        <v>2199.96</v>
      </c>
      <c r="F24" s="52">
        <v>9897</v>
      </c>
    </row>
    <row r="25" spans="1:6">
      <c r="A25" s="49">
        <v>43274</v>
      </c>
      <c r="B25" t="s">
        <v>64</v>
      </c>
      <c r="C25" s="3" t="s">
        <v>42</v>
      </c>
      <c r="D25" s="50" t="s">
        <v>45</v>
      </c>
      <c r="E25" s="51">
        <v>2349.9699999999998</v>
      </c>
      <c r="F25" s="52">
        <v>9898</v>
      </c>
    </row>
    <row r="26" spans="1:6">
      <c r="A26" s="49">
        <v>43275</v>
      </c>
      <c r="B26" t="s">
        <v>65</v>
      </c>
      <c r="C26" s="3" t="s">
        <v>42</v>
      </c>
      <c r="D26" s="50" t="s">
        <v>43</v>
      </c>
      <c r="E26" s="51">
        <v>2300</v>
      </c>
      <c r="F26" s="52">
        <v>9899</v>
      </c>
    </row>
    <row r="27" spans="1:6">
      <c r="A27" s="49">
        <v>43276</v>
      </c>
      <c r="B27" t="s">
        <v>66</v>
      </c>
      <c r="C27" s="3" t="s">
        <v>39</v>
      </c>
      <c r="D27" s="50" t="s">
        <v>40</v>
      </c>
      <c r="E27" s="51">
        <v>1799.98</v>
      </c>
      <c r="F27" s="52">
        <v>9900</v>
      </c>
    </row>
    <row r="28" spans="1:6">
      <c r="A28" s="49">
        <v>43277</v>
      </c>
      <c r="B28" t="s">
        <v>67</v>
      </c>
      <c r="C28" s="3" t="s">
        <v>42</v>
      </c>
      <c r="D28" s="50" t="s">
        <v>45</v>
      </c>
      <c r="E28" s="51">
        <v>900</v>
      </c>
      <c r="F28" s="52">
        <v>9901</v>
      </c>
    </row>
    <row r="29" spans="1:6">
      <c r="A29" s="49">
        <v>43278</v>
      </c>
      <c r="B29" t="s">
        <v>68</v>
      </c>
      <c r="C29" s="3" t="s">
        <v>39</v>
      </c>
      <c r="D29" s="50" t="s">
        <v>47</v>
      </c>
      <c r="E29" s="51">
        <v>2800</v>
      </c>
      <c r="F29" s="52">
        <v>9902</v>
      </c>
    </row>
    <row r="30" spans="1:6">
      <c r="A30" s="49">
        <v>43279</v>
      </c>
      <c r="B30" t="s">
        <v>69</v>
      </c>
      <c r="C30" s="3" t="s">
        <v>36</v>
      </c>
      <c r="D30" s="50" t="s">
        <v>49</v>
      </c>
      <c r="E30" s="51">
        <v>1500</v>
      </c>
      <c r="F30" s="52">
        <v>9903</v>
      </c>
    </row>
    <row r="31" spans="1:6">
      <c r="A31" s="49">
        <v>43280</v>
      </c>
      <c r="B31" t="s">
        <v>70</v>
      </c>
      <c r="C31" s="3" t="s">
        <v>29</v>
      </c>
      <c r="D31" s="50" t="s">
        <v>51</v>
      </c>
      <c r="E31" s="51">
        <v>1750</v>
      </c>
      <c r="F31" s="52">
        <v>9904</v>
      </c>
    </row>
    <row r="32" spans="1:6">
      <c r="A32" s="49">
        <v>43281</v>
      </c>
      <c r="B32" t="s">
        <v>71</v>
      </c>
      <c r="C32" s="3" t="s">
        <v>42</v>
      </c>
      <c r="D32" s="50" t="s">
        <v>43</v>
      </c>
      <c r="E32" s="51">
        <v>2500</v>
      </c>
      <c r="F32" s="52">
        <v>9905</v>
      </c>
    </row>
    <row r="34" spans="5:5">
      <c r="E34" s="51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05EA-E779-472B-BBD9-D75D34FA8680}">
  <dimension ref="A1:N5"/>
  <sheetViews>
    <sheetView tabSelected="1" workbookViewId="0">
      <selection activeCell="I13" sqref="I13"/>
    </sheetView>
  </sheetViews>
  <sheetFormatPr defaultRowHeight="15"/>
  <cols>
    <col min="1" max="1" width="11.7109375" customWidth="1"/>
    <col min="2" max="2" width="17.28515625" customWidth="1"/>
    <col min="3" max="3" width="22.42578125" customWidth="1"/>
    <col min="4" max="4" width="13.7109375" customWidth="1"/>
    <col min="5" max="5" width="29.28515625" customWidth="1"/>
    <col min="6" max="6" width="33.5703125" customWidth="1"/>
    <col min="7" max="7" width="21.140625" customWidth="1"/>
    <col min="9" max="9" width="27.28515625" customWidth="1"/>
    <col min="10" max="10" width="19.5703125" customWidth="1"/>
    <col min="13" max="13" width="28.42578125" customWidth="1"/>
  </cols>
  <sheetData>
    <row r="1" spans="1:14" ht="27" thickBot="1">
      <c r="A1" s="75" t="s">
        <v>77</v>
      </c>
      <c r="B1" s="75" t="s">
        <v>85</v>
      </c>
      <c r="C1" s="75" t="s">
        <v>78</v>
      </c>
      <c r="D1" s="75" t="s">
        <v>2</v>
      </c>
      <c r="E1" s="75" t="s">
        <v>80</v>
      </c>
      <c r="F1" s="75" t="s">
        <v>84</v>
      </c>
      <c r="G1" s="75" t="s">
        <v>86</v>
      </c>
      <c r="I1" s="56" t="s">
        <v>76</v>
      </c>
      <c r="J1" s="57"/>
      <c r="L1" s="66" t="s">
        <v>80</v>
      </c>
      <c r="M1" s="67"/>
      <c r="N1" s="68"/>
    </row>
    <row r="2" spans="1:14" ht="15.75">
      <c r="A2" s="1" t="s">
        <v>79</v>
      </c>
      <c r="B2" s="2">
        <v>1</v>
      </c>
      <c r="C2" s="1" t="s">
        <v>72</v>
      </c>
      <c r="D2" s="55">
        <f>VLOOKUP(C2,$I$2:$J$5,2,0)</f>
        <v>2.992</v>
      </c>
      <c r="E2" s="2">
        <v>3</v>
      </c>
      <c r="F2" s="73">
        <f>VLOOKUP(E2,$L$2:$N$4,3,0)</f>
        <v>8.8999999999999996E-2</v>
      </c>
      <c r="G2" s="74">
        <f>IF(E2=1,D2-(D2*F2), IF(E2=2,D2, D2+(D2*F2))) * B2</f>
        <v>3.2582879999999999</v>
      </c>
      <c r="I2" s="58" t="s">
        <v>72</v>
      </c>
      <c r="J2" s="59">
        <v>2.992</v>
      </c>
      <c r="K2" s="60"/>
      <c r="L2" s="64">
        <v>1</v>
      </c>
      <c r="M2" s="69" t="s">
        <v>81</v>
      </c>
      <c r="N2" s="70">
        <v>0.05</v>
      </c>
    </row>
    <row r="3" spans="1:14" ht="15.75">
      <c r="A3" s="1"/>
      <c r="B3" s="1"/>
      <c r="C3" s="1"/>
      <c r="D3" s="1"/>
      <c r="E3" s="1"/>
      <c r="F3" s="1"/>
      <c r="G3" s="1"/>
      <c r="I3" s="58" t="s">
        <v>73</v>
      </c>
      <c r="J3" s="59">
        <v>3.0539999999999998</v>
      </c>
      <c r="K3" s="60"/>
      <c r="L3" s="65">
        <v>2</v>
      </c>
      <c r="M3" s="63" t="s">
        <v>82</v>
      </c>
      <c r="N3" s="71">
        <v>0</v>
      </c>
    </row>
    <row r="4" spans="1:14" ht="15.75">
      <c r="A4" s="1"/>
      <c r="B4" s="1"/>
      <c r="C4" s="1"/>
      <c r="D4" s="1"/>
      <c r="E4" s="1"/>
      <c r="F4" s="1"/>
      <c r="G4" s="1"/>
      <c r="I4" s="58" t="s">
        <v>74</v>
      </c>
      <c r="J4" s="59">
        <v>2.1095000000000002</v>
      </c>
      <c r="K4" s="60"/>
      <c r="L4" s="65">
        <v>3</v>
      </c>
      <c r="M4" s="63" t="s">
        <v>83</v>
      </c>
      <c r="N4" s="71">
        <v>8.8999999999999996E-2</v>
      </c>
    </row>
    <row r="5" spans="1:14" ht="16.5" thickBot="1">
      <c r="A5" s="1"/>
      <c r="B5" s="1"/>
      <c r="C5" s="1"/>
      <c r="D5" s="1"/>
      <c r="E5" s="1"/>
      <c r="F5" s="1"/>
      <c r="G5" s="1"/>
      <c r="I5" s="61" t="s">
        <v>75</v>
      </c>
      <c r="J5" s="62">
        <v>2.2829999999999999</v>
      </c>
      <c r="K5" s="60"/>
      <c r="L5" s="61"/>
      <c r="M5" s="72"/>
      <c r="N5" s="4"/>
    </row>
  </sheetData>
  <mergeCells count="2">
    <mergeCell ref="I1:J1"/>
    <mergeCell ref="L1:N1"/>
  </mergeCells>
  <conditionalFormatting sqref="F2">
    <cfRule type="expression" dxfId="3" priority="3">
      <formula>$E$2=1</formula>
    </cfRule>
    <cfRule type="expression" dxfId="4" priority="2">
      <formula>$E$2=2</formula>
    </cfRule>
    <cfRule type="expression" dxfId="2" priority="1">
      <formula>$E$2=3</formula>
    </cfRule>
  </conditionalFormatting>
  <dataValidations count="2">
    <dataValidation type="list" allowBlank="1" showInputMessage="1" showErrorMessage="1" sqref="C2" xr:uid="{A2BB5220-E972-427B-A76A-2532A5B3FE1F}">
      <formula1>$I$2:$I$5</formula1>
    </dataValidation>
    <dataValidation type="list" allowBlank="1" showInputMessage="1" showErrorMessage="1" sqref="E2" xr:uid="{83381B83-8497-4C8C-B3F9-7DF8E40F5BF6}">
      <formula1>$L$2:$L$4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FB41-8C88-45B0-BD55-DC9E9D691574}">
  <dimension ref="A1:H12"/>
  <sheetViews>
    <sheetView zoomScale="140" zoomScaleNormal="140" workbookViewId="0">
      <selection activeCell="F10" sqref="F10"/>
    </sheetView>
  </sheetViews>
  <sheetFormatPr defaultRowHeight="15"/>
  <cols>
    <col min="1" max="1" width="20.42578125" bestFit="1" customWidth="1"/>
    <col min="2" max="2" width="16.85546875" customWidth="1"/>
    <col min="3" max="3" width="16" customWidth="1"/>
    <col min="4" max="4" width="15.140625" customWidth="1"/>
    <col min="5" max="5" width="23.7109375" bestFit="1" customWidth="1"/>
    <col min="6" max="6" width="17.7109375" customWidth="1"/>
    <col min="7" max="7" width="22" customWidth="1"/>
    <col min="8" max="8" width="21.140625" customWidth="1"/>
  </cols>
  <sheetData>
    <row r="1" spans="1:8" ht="15.75" thickBot="1"/>
    <row r="2" spans="1:8" ht="20.25" thickBot="1">
      <c r="A2" s="33" t="s">
        <v>19</v>
      </c>
      <c r="B2" s="34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6" t="s">
        <v>6</v>
      </c>
    </row>
    <row r="3" spans="1:8" ht="15.75">
      <c r="A3" s="29">
        <v>5</v>
      </c>
      <c r="B3" s="29" t="str">
        <f>VLOOKUP(A3,ALUNOS,2,0)</f>
        <v>SILVIA</v>
      </c>
      <c r="C3" s="29" t="str">
        <f>VLOOKUP(A3,ALUNOS,3,0)</f>
        <v>NÍVEL IV</v>
      </c>
      <c r="D3" s="30">
        <f>VLOOKUP(C3,CURSOS,2,0)</f>
        <v>100</v>
      </c>
      <c r="E3" s="31">
        <v>46001</v>
      </c>
      <c r="F3" s="29">
        <f>DAY(E3)</f>
        <v>10</v>
      </c>
      <c r="G3" s="43">
        <f>VLOOKUP(F3,DESCONTO,3)</f>
        <v>3.8899999999999997E-2</v>
      </c>
      <c r="H3" s="32">
        <f>D3 - (D3*G3)</f>
        <v>96.11</v>
      </c>
    </row>
    <row r="4" spans="1:8" ht="15.75">
      <c r="A4" s="29"/>
      <c r="B4" s="29"/>
      <c r="C4" s="29"/>
      <c r="D4" s="30"/>
      <c r="E4" s="31"/>
      <c r="F4" s="29"/>
      <c r="G4" s="43"/>
      <c r="H4" s="32"/>
    </row>
    <row r="5" spans="1:8" ht="15.75">
      <c r="A5" s="29"/>
      <c r="B5" s="29"/>
      <c r="C5" s="29"/>
      <c r="D5" s="30"/>
      <c r="E5" s="31"/>
      <c r="F5" s="29"/>
      <c r="G5" s="43"/>
      <c r="H5" s="32"/>
    </row>
    <row r="8" spans="1:8" ht="15.75" thickBot="1"/>
    <row r="9" spans="1:8" ht="20.25" thickBot="1">
      <c r="A9" s="33" t="s">
        <v>19</v>
      </c>
      <c r="B9" s="34" t="s">
        <v>0</v>
      </c>
      <c r="C9" s="35" t="s">
        <v>1</v>
      </c>
      <c r="D9" s="35" t="s">
        <v>2</v>
      </c>
      <c r="E9" s="35" t="s">
        <v>3</v>
      </c>
      <c r="F9" s="35" t="s">
        <v>5</v>
      </c>
      <c r="G9" s="36" t="s">
        <v>6</v>
      </c>
    </row>
    <row r="10" spans="1:8" ht="15.75">
      <c r="A10" s="29">
        <v>5</v>
      </c>
      <c r="B10" s="29" t="str">
        <f>VLOOKUP(A10,ALUNOS,2,0)</f>
        <v>SILVIA</v>
      </c>
      <c r="C10" s="29" t="str">
        <f>VLOOKUP(A10,ALUNOS,3,0)</f>
        <v>NÍVEL IV</v>
      </c>
      <c r="D10" s="30">
        <f>VLOOKUP(C10,CURSOS,2,0)</f>
        <v>100</v>
      </c>
      <c r="E10" s="31">
        <v>45992</v>
      </c>
      <c r="F10" s="30">
        <f>VLOOKUP(DAY(E10),DESCONTO,3) *D10</f>
        <v>15</v>
      </c>
      <c r="G10" s="32">
        <f>D10-F10</f>
        <v>85</v>
      </c>
    </row>
    <row r="11" spans="1:8" ht="15.75">
      <c r="A11" s="29"/>
      <c r="B11" s="29"/>
      <c r="C11" s="29"/>
      <c r="D11" s="30"/>
      <c r="E11" s="31"/>
      <c r="F11" s="43"/>
      <c r="G11" s="32"/>
    </row>
    <row r="12" spans="1:8" ht="15.75">
      <c r="A12" s="29"/>
      <c r="B12" s="29"/>
      <c r="C12" s="29"/>
      <c r="D12" s="30"/>
      <c r="E12" s="31"/>
      <c r="F12" s="43"/>
      <c r="G12" s="32"/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A529D2-FFF5-4593-8162-283A6F75F91B}">
          <x14:formula1>
            <xm:f>DADOS!$A$2:$A$7</xm:f>
          </x14:formula1>
          <xm:sqref>A3:A5 A10:A12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0872-906D-47D3-BAB9-4AEEC366AAA6}">
  <dimension ref="A1:J7"/>
  <sheetViews>
    <sheetView workbookViewId="0">
      <selection activeCell="L13" sqref="L13"/>
    </sheetView>
  </sheetViews>
  <sheetFormatPr defaultRowHeight="15"/>
  <cols>
    <col min="1" max="1" width="7.28515625" customWidth="1"/>
    <col min="2" max="3" width="11.7109375" customWidth="1"/>
    <col min="5" max="5" width="10.42578125" customWidth="1"/>
    <col min="6" max="6" width="12" customWidth="1"/>
  </cols>
  <sheetData>
    <row r="1" spans="1:10" ht="27" thickBot="1">
      <c r="A1" s="40" t="s">
        <v>13</v>
      </c>
      <c r="B1" s="41"/>
      <c r="C1" s="42"/>
      <c r="E1" s="37" t="s">
        <v>14</v>
      </c>
      <c r="F1" s="39"/>
      <c r="H1" s="37" t="s">
        <v>5</v>
      </c>
      <c r="I1" s="38"/>
      <c r="J1" s="39"/>
    </row>
    <row r="2" spans="1:10">
      <c r="A2" s="5">
        <v>1</v>
      </c>
      <c r="B2" s="8" t="s">
        <v>7</v>
      </c>
      <c r="C2" s="26" t="s">
        <v>17</v>
      </c>
      <c r="E2" s="11" t="s">
        <v>15</v>
      </c>
      <c r="F2" s="14">
        <v>51.5</v>
      </c>
      <c r="H2" s="18">
        <v>0</v>
      </c>
      <c r="I2" s="24">
        <v>1</v>
      </c>
      <c r="J2" s="20">
        <v>0.15</v>
      </c>
    </row>
    <row r="3" spans="1:10">
      <c r="A3" s="6">
        <v>2</v>
      </c>
      <c r="B3" s="9" t="s">
        <v>8</v>
      </c>
      <c r="C3" s="27" t="s">
        <v>16</v>
      </c>
      <c r="E3" s="12" t="s">
        <v>16</v>
      </c>
      <c r="F3" s="15">
        <v>65</v>
      </c>
      <c r="H3" s="19">
        <v>2</v>
      </c>
      <c r="I3" s="25">
        <v>5</v>
      </c>
      <c r="J3" s="21">
        <v>0.1</v>
      </c>
    </row>
    <row r="4" spans="1:10">
      <c r="A4" s="6">
        <v>3</v>
      </c>
      <c r="B4" s="9" t="s">
        <v>9</v>
      </c>
      <c r="C4" s="27" t="s">
        <v>17</v>
      </c>
      <c r="E4" s="12" t="s">
        <v>17</v>
      </c>
      <c r="F4" s="15">
        <v>80</v>
      </c>
      <c r="H4" s="19">
        <v>6</v>
      </c>
      <c r="I4" s="25">
        <v>10</v>
      </c>
      <c r="J4" s="21">
        <v>3.8899999999999997E-2</v>
      </c>
    </row>
    <row r="5" spans="1:10">
      <c r="A5" s="6">
        <v>4</v>
      </c>
      <c r="B5" s="9" t="s">
        <v>10</v>
      </c>
      <c r="C5" s="27" t="s">
        <v>16</v>
      </c>
      <c r="E5" s="12" t="s">
        <v>18</v>
      </c>
      <c r="F5" s="15">
        <v>100</v>
      </c>
      <c r="H5" s="19">
        <v>11</v>
      </c>
      <c r="I5" s="25">
        <v>31</v>
      </c>
      <c r="J5" s="21">
        <v>0</v>
      </c>
    </row>
    <row r="6" spans="1:10">
      <c r="A6" s="6">
        <v>5</v>
      </c>
      <c r="B6" s="9" t="s">
        <v>11</v>
      </c>
      <c r="C6" s="27" t="s">
        <v>18</v>
      </c>
      <c r="E6" s="12"/>
      <c r="F6" s="16"/>
      <c r="H6" s="12"/>
      <c r="I6" s="16"/>
      <c r="J6" s="22"/>
    </row>
    <row r="7" spans="1:10" ht="15.75" thickBot="1">
      <c r="A7" s="7">
        <v>6</v>
      </c>
      <c r="B7" s="10" t="s">
        <v>12</v>
      </c>
      <c r="C7" s="28" t="s">
        <v>15</v>
      </c>
      <c r="E7" s="13"/>
      <c r="F7" s="17"/>
      <c r="H7" s="13"/>
      <c r="I7" s="17"/>
      <c r="J7" s="23"/>
    </row>
  </sheetData>
  <mergeCells count="3">
    <mergeCell ref="E1:F1"/>
    <mergeCell ref="H1:J1"/>
    <mergeCell ref="A1:C1"/>
  </mergeCells>
  <dataValidations count="1">
    <dataValidation type="list" allowBlank="1" showInputMessage="1" showErrorMessage="1" sqref="C2:C7" xr:uid="{A074CCDD-6EC7-4DE7-B3A2-142668377113}">
      <formula1>$E$2:$E$7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DESLOC</vt:lpstr>
      <vt:lpstr>Planilha5</vt:lpstr>
      <vt:lpstr>TABELA PAGAMENTO</vt:lpstr>
      <vt:lpstr>DADOS</vt:lpstr>
      <vt:lpstr>ALUNOS</vt:lpstr>
      <vt:lpstr>CURSOS</vt:lpstr>
      <vt:lpstr>DESCONTO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2025-11-26T22:10:41Z</dcterms:created>
  <dcterms:modified xsi:type="dcterms:W3CDTF">2025-11-27T00:49:03Z</dcterms:modified>
</cp:coreProperties>
</file>